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20" windowWidth="19320" windowHeight="11740"/>
  </bookViews>
  <sheets>
    <sheet name="Dashboard" sheetId="4" r:id="rId1"/>
    <sheet name="Calculation Data" sheetId="2" r:id="rId2"/>
  </sheets>
  <calcPr calcId="144525"/>
</workbook>
</file>

<file path=xl/calcChain.xml><?xml version="1.0" encoding="utf-8"?>
<calcChain xmlns="http://schemas.openxmlformats.org/spreadsheetml/2006/main">
  <c r="E17" i="2" l="1"/>
  <c r="E18" i="2" s="1"/>
  <c r="S21" i="2" s="1"/>
  <c r="T21" i="2" l="1"/>
  <c r="O45" i="2"/>
  <c r="N45" i="2"/>
  <c r="M45" i="2"/>
  <c r="I45" i="2"/>
  <c r="H45" i="2"/>
  <c r="G45" i="2"/>
  <c r="I44" i="2"/>
  <c r="H44" i="2"/>
  <c r="F44" i="2"/>
  <c r="O43" i="2"/>
  <c r="N43" i="2"/>
  <c r="M43" i="2"/>
  <c r="I43" i="2"/>
  <c r="H43" i="2"/>
  <c r="G43" i="2"/>
  <c r="I42" i="2"/>
  <c r="H42" i="2"/>
  <c r="F42" i="2"/>
  <c r="O41" i="2"/>
  <c r="N41" i="2"/>
  <c r="M41" i="2"/>
  <c r="I41" i="2"/>
  <c r="H41" i="2"/>
  <c r="G41" i="2"/>
  <c r="I40" i="2"/>
  <c r="H40" i="2"/>
  <c r="F40" i="2"/>
  <c r="O39" i="2"/>
  <c r="N39" i="2"/>
  <c r="M39" i="2"/>
  <c r="I39" i="2"/>
  <c r="H39" i="2"/>
  <c r="G39" i="2"/>
  <c r="I38" i="2"/>
  <c r="H38" i="2"/>
  <c r="F38" i="2"/>
  <c r="O37" i="2"/>
  <c r="N37" i="2"/>
  <c r="M37" i="2"/>
  <c r="I37" i="2"/>
  <c r="H37" i="2"/>
  <c r="G37" i="2"/>
  <c r="I36" i="2"/>
  <c r="H36" i="2"/>
  <c r="F36" i="2"/>
  <c r="O35" i="2"/>
  <c r="N35" i="2"/>
  <c r="M35" i="2"/>
  <c r="I35" i="2"/>
  <c r="H35" i="2"/>
  <c r="G35" i="2"/>
  <c r="I34" i="2"/>
  <c r="H34" i="2"/>
  <c r="F34" i="2"/>
  <c r="O33" i="2"/>
  <c r="N33" i="2"/>
  <c r="M33" i="2"/>
  <c r="I33" i="2"/>
  <c r="H33" i="2"/>
  <c r="G33" i="2"/>
  <c r="I32" i="2"/>
  <c r="H32" i="2"/>
  <c r="F32" i="2"/>
  <c r="O31" i="2"/>
  <c r="N31" i="2"/>
  <c r="M31" i="2"/>
  <c r="I31" i="2"/>
  <c r="H31" i="2"/>
  <c r="G31" i="2"/>
  <c r="I30" i="2"/>
  <c r="H30" i="2"/>
  <c r="F30" i="2"/>
  <c r="O29" i="2"/>
  <c r="N29" i="2"/>
  <c r="M29" i="2"/>
  <c r="I29" i="2"/>
  <c r="H29" i="2"/>
  <c r="G29" i="2"/>
  <c r="I28" i="2"/>
  <c r="H28" i="2"/>
  <c r="F28" i="2"/>
  <c r="O27" i="2"/>
  <c r="N27" i="2"/>
  <c r="M27" i="2"/>
  <c r="I27" i="2"/>
  <c r="H27" i="2"/>
  <c r="G27" i="2"/>
  <c r="I26" i="2"/>
  <c r="H26" i="2"/>
  <c r="F26" i="2"/>
  <c r="O25" i="2"/>
  <c r="N25" i="2"/>
  <c r="M25" i="2"/>
  <c r="I25" i="2"/>
  <c r="H25" i="2"/>
  <c r="G25" i="2"/>
  <c r="I24" i="2"/>
  <c r="H24" i="2"/>
  <c r="F24" i="2"/>
  <c r="Q23" i="2"/>
  <c r="O23" i="2"/>
  <c r="N23" i="2"/>
  <c r="M23" i="2"/>
  <c r="I23" i="2"/>
  <c r="E23" i="2"/>
  <c r="G17" i="2"/>
  <c r="N18" i="2" l="1"/>
  <c r="D23" i="2"/>
  <c r="L23" i="2"/>
  <c r="E25" i="2"/>
  <c r="L25" i="2"/>
  <c r="E27" i="2"/>
  <c r="L27" i="2"/>
  <c r="E29" i="2"/>
  <c r="L29" i="2"/>
  <c r="E31" i="2"/>
  <c r="L31" i="2"/>
  <c r="E33" i="2"/>
  <c r="L33" i="2"/>
  <c r="E35" i="2"/>
  <c r="L35" i="2"/>
  <c r="E37" i="2"/>
  <c r="L37" i="2"/>
  <c r="E39" i="2"/>
  <c r="L39" i="2"/>
  <c r="E41" i="2"/>
  <c r="L41" i="2"/>
  <c r="E43" i="2"/>
  <c r="L43" i="2"/>
  <c r="E45" i="2"/>
  <c r="L45" i="2"/>
  <c r="D25" i="2" l="1"/>
  <c r="D27" i="2" s="1"/>
  <c r="D29" i="2" s="1"/>
  <c r="D31" i="2" s="1"/>
  <c r="D33" i="2" s="1"/>
  <c r="D35" i="2" s="1"/>
  <c r="D37" i="2" s="1"/>
  <c r="D39" i="2" s="1"/>
  <c r="D41" i="2" s="1"/>
  <c r="D43" i="2" s="1"/>
  <c r="D45" i="2" s="1"/>
  <c r="K23" i="2"/>
  <c r="T23" i="2" l="1"/>
  <c r="S23" i="2"/>
  <c r="R23" i="2"/>
  <c r="J24" i="2"/>
  <c r="K24" i="2" s="1"/>
  <c r="J25" i="2" s="1"/>
  <c r="K25" i="2" l="1"/>
  <c r="Q25" i="2"/>
  <c r="T25" i="2" l="1"/>
  <c r="S25" i="2"/>
  <c r="R25" i="2"/>
  <c r="J26" i="2"/>
  <c r="K26" i="2" s="1"/>
  <c r="J27" i="2" s="1"/>
  <c r="K27" i="2" l="1"/>
  <c r="Q27" i="2"/>
  <c r="T27" i="2" l="1"/>
  <c r="S27" i="2"/>
  <c r="R27" i="2"/>
  <c r="J28" i="2"/>
  <c r="K28" i="2" s="1"/>
  <c r="J29" i="2" s="1"/>
  <c r="K29" i="2" l="1"/>
  <c r="Q29" i="2"/>
  <c r="S29" i="2" l="1"/>
  <c r="T29" i="2"/>
  <c r="R29" i="2"/>
  <c r="J30" i="2"/>
  <c r="K30" i="2" s="1"/>
  <c r="J31" i="2" s="1"/>
  <c r="K31" i="2" l="1"/>
  <c r="Q31" i="2"/>
  <c r="T31" i="2" l="1"/>
  <c r="S31" i="2"/>
  <c r="R31" i="2"/>
  <c r="J32" i="2"/>
  <c r="K32" i="2" s="1"/>
  <c r="J33" i="2" s="1"/>
  <c r="K33" i="2" l="1"/>
  <c r="Q33" i="2"/>
  <c r="T33" i="2" l="1"/>
  <c r="S33" i="2"/>
  <c r="R33" i="2"/>
  <c r="J34" i="2"/>
  <c r="K34" i="2" s="1"/>
  <c r="J35" i="2" s="1"/>
  <c r="K35" i="2" l="1"/>
  <c r="Q35" i="2"/>
  <c r="T35" i="2" l="1"/>
  <c r="S35" i="2"/>
  <c r="R35" i="2"/>
  <c r="J36" i="2"/>
  <c r="K36" i="2" s="1"/>
  <c r="J37" i="2" s="1"/>
  <c r="K37" i="2" l="1"/>
  <c r="Q37" i="2"/>
  <c r="T37" i="2" l="1"/>
  <c r="S37" i="2"/>
  <c r="R37" i="2"/>
  <c r="J38" i="2"/>
  <c r="K38" i="2" s="1"/>
  <c r="J39" i="2" s="1"/>
  <c r="K39" i="2" l="1"/>
  <c r="Q39" i="2"/>
  <c r="T39" i="2" l="1"/>
  <c r="S39" i="2"/>
  <c r="R39" i="2"/>
  <c r="J40" i="2"/>
  <c r="K40" i="2" s="1"/>
  <c r="J41" i="2" s="1"/>
  <c r="K41" i="2" l="1"/>
  <c r="Q41" i="2"/>
  <c r="S41" i="2" l="1"/>
  <c r="T41" i="2"/>
  <c r="R41" i="2"/>
  <c r="J42" i="2"/>
  <c r="K42" i="2" s="1"/>
  <c r="J43" i="2" s="1"/>
  <c r="K43" i="2" l="1"/>
  <c r="Q43" i="2"/>
  <c r="T43" i="2" l="1"/>
  <c r="S43" i="2"/>
  <c r="R43" i="2"/>
  <c r="J44" i="2"/>
  <c r="K44" i="2" s="1"/>
  <c r="J45" i="2" s="1"/>
  <c r="K45" i="2" l="1"/>
  <c r="Q45" i="2"/>
  <c r="T45" i="2" l="1"/>
  <c r="S45" i="2"/>
  <c r="R45" i="2"/>
  <c r="O18" i="2"/>
</calcChain>
</file>

<file path=xl/sharedStrings.xml><?xml version="1.0" encoding="utf-8"?>
<sst xmlns="http://schemas.openxmlformats.org/spreadsheetml/2006/main" count="105" uniqueCount="48">
  <si>
    <t>Driving Speed (Km/h)</t>
  </si>
  <si>
    <t>Stage 1</t>
  </si>
  <si>
    <t>Stage 2</t>
  </si>
  <si>
    <t>Stage 3</t>
  </si>
  <si>
    <t>Stage 4</t>
  </si>
  <si>
    <t>Stage 5</t>
  </si>
  <si>
    <t>Stage 6</t>
  </si>
  <si>
    <t>Stage 7</t>
  </si>
  <si>
    <t>Stage 8</t>
  </si>
  <si>
    <t>Stage 9</t>
  </si>
  <si>
    <t>Stage 10</t>
  </si>
  <si>
    <t>Stage 11</t>
  </si>
  <si>
    <t>Stage 12</t>
  </si>
  <si>
    <t>Start Time</t>
  </si>
  <si>
    <t>Stop Time</t>
  </si>
  <si>
    <t>Activity</t>
  </si>
  <si>
    <t>Drive</t>
  </si>
  <si>
    <t>Speed</t>
  </si>
  <si>
    <t>Speed Check (Max - 30 Km/h)</t>
  </si>
  <si>
    <t xml:space="preserve"> Km/h</t>
  </si>
  <si>
    <t>Start Distance</t>
  </si>
  <si>
    <t>Stop Distance</t>
  </si>
  <si>
    <t>(Km/h)</t>
  </si>
  <si>
    <t>(Km)</t>
  </si>
  <si>
    <t>(Hours)</t>
  </si>
  <si>
    <t>Stop</t>
  </si>
  <si>
    <t>- - -</t>
  </si>
  <si>
    <t>Required</t>
  </si>
  <si>
    <t>Cooling Time</t>
  </si>
  <si>
    <t>---</t>
  </si>
  <si>
    <t>4 Hour</t>
  </si>
  <si>
    <t>Counter</t>
  </si>
  <si>
    <t>Time (1h) or</t>
  </si>
  <si>
    <t>Distance (30km) Stop?</t>
  </si>
  <si>
    <t>TIME GRAPH</t>
  </si>
  <si>
    <t>DISTANCE GRAPH</t>
  </si>
  <si>
    <t>11 Stops</t>
  </si>
  <si>
    <t>12 Hrs</t>
  </si>
  <si>
    <t>8 Hrs</t>
  </si>
  <si>
    <t>Highway Speed</t>
  </si>
  <si>
    <t>Distance, Travel Time, Cooling Stop Widget Configuration Data</t>
  </si>
  <si>
    <t>Km/h</t>
  </si>
  <si>
    <t>Green</t>
  </si>
  <si>
    <t>Yellow</t>
  </si>
  <si>
    <t>Red</t>
  </si>
  <si>
    <t>Km</t>
  </si>
  <si>
    <t>Alert #1 - Yellow</t>
  </si>
  <si>
    <t>Alert #2 - 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</si>
</sst>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Arial"/>
      <family val="2"/>
    </font>
    <font>
      <b/>
      <sz val="11"/>
      <color rgb="FFFF0000"/>
      <name val="Arial"/>
      <family val="2"/>
    </font>
    <font>
      <sz val="20"/>
      <color theme="1"/>
      <name val="Arial"/>
      <family val="2"/>
    </font>
    <font>
      <b/>
      <u/>
      <sz val="2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>
      <alignment vertical="top"/>
    </xf>
  </cellStyleXfs>
  <cellXfs count="16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quotePrefix="1" applyFont="1" applyAlignment="1">
      <alignment horizontal="center"/>
    </xf>
    <xf numFmtId="0" fontId="2" fillId="2" borderId="0" xfId="0" applyFont="1" applyFill="1"/>
    <xf numFmtId="0" fontId="3" fillId="0" borderId="0" xfId="0" applyFont="1"/>
    <xf numFmtId="0" fontId="2" fillId="0" borderId="0" xfId="0" applyFont="1" applyFill="1"/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2" fillId="0" borderId="1" xfId="0" applyFont="1" applyBorder="1"/>
    <xf numFmtId="0" fontId="4" fillId="0" borderId="0" xfId="0" applyFont="1"/>
    <xf numFmtId="0" fontId="5" fillId="0" borderId="0" xfId="0" applyFont="1"/>
    <xf numFmtId="0" fontId="4" fillId="3" borderId="2" xfId="0" applyFont="1" applyFill="1" applyBorder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28E107"/>
      <color rgb="FF0156FF"/>
      <color rgb="FF0040C0"/>
      <color rgb="FF002E8A"/>
      <color rgb="FF001642"/>
      <color rgb="FF66E709"/>
      <color rgb="FFA8EC0A"/>
      <color rgb="FF06DB20"/>
      <color rgb="FF04D557"/>
      <color rgb="FF03D08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1306528173340035E-2"/>
          <c:y val="0.29565449213543055"/>
          <c:w val="0.95339636264475203"/>
          <c:h val="0.212021629826392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'Calculation Data'!$M$45</c:f>
              <c:strCache>
                <c:ptCount val="1"/>
                <c:pt idx="0">
                  <c:v> Mins</c:v>
                </c:pt>
              </c:strCache>
            </c:strRef>
          </c:tx>
          <c:spPr>
            <a:solidFill>
              <a:srgbClr val="001642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Data'!$O$45</c:f>
              <c:numCache>
                <c:formatCode>General</c:formatCode>
                <c:ptCount val="1"/>
                <c:pt idx="0">
                  <c:v>19</c:v>
                </c:pt>
              </c:numCache>
            </c:numRef>
          </c:val>
        </c:ser>
        <c:ser>
          <c:idx val="1"/>
          <c:order val="1"/>
          <c:tx>
            <c:strRef>
              <c:f>'Calculation Data'!$L$45</c:f>
              <c:strCache>
                <c:ptCount val="1"/>
                <c:pt idx="0">
                  <c:v>15 Km/h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Data'!$N$45</c:f>
              <c:numCache>
                <c:formatCode>General</c:formatCode>
                <c:ptCount val="1"/>
                <c:pt idx="0">
                  <c:v>18</c:v>
                </c:pt>
              </c:numCache>
            </c:numRef>
          </c:val>
        </c:ser>
        <c:ser>
          <c:idx val="2"/>
          <c:order val="2"/>
          <c:tx>
            <c:strRef>
              <c:f>'Calculation Data'!$M$43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002E8A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5.4635475976092893E-3"/>
                  <c:y val="-0.20779184352736588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Data'!$O$43</c:f>
              <c:numCache>
                <c:formatCode>General</c:formatCode>
                <c:ptCount val="1"/>
                <c:pt idx="0">
                  <c:v>17.5</c:v>
                </c:pt>
              </c:numCache>
            </c:numRef>
          </c:val>
        </c:ser>
        <c:ser>
          <c:idx val="3"/>
          <c:order val="3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Data'!$N$43</c:f>
              <c:numCache>
                <c:formatCode>General</c:formatCode>
                <c:ptCount val="1"/>
                <c:pt idx="0">
                  <c:v>16.5</c:v>
                </c:pt>
              </c:numCache>
            </c:numRef>
          </c:val>
        </c:ser>
        <c:ser>
          <c:idx val="4"/>
          <c:order val="4"/>
          <c:tx>
            <c:strRef>
              <c:f>'Calculation Data'!$M$41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0040C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0976606982069666E-3"/>
                  <c:y val="-0.2226341180650348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Data'!$O$41</c:f>
              <c:numCache>
                <c:formatCode>General</c:formatCode>
                <c:ptCount val="1"/>
                <c:pt idx="0">
                  <c:v>16</c:v>
                </c:pt>
              </c:numCache>
            </c:numRef>
          </c:val>
        </c:ser>
        <c:ser>
          <c:idx val="5"/>
          <c:order val="5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Data'!$N$41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</c:ser>
        <c:ser>
          <c:idx val="6"/>
          <c:order val="6"/>
          <c:tx>
            <c:strRef>
              <c:f>'Calculation Data'!$M$39</c:f>
              <c:strCache>
                <c:ptCount val="1"/>
                <c:pt idx="0">
                  <c:v>60 Mins</c:v>
                </c:pt>
              </c:strCache>
            </c:strRef>
          </c:tx>
          <c:spPr>
            <a:solidFill>
              <a:srgbClr val="0156FF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1.1019283746556474E-2"/>
                  <c:y val="-0.2248995983935742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Data'!$O$39</c:f>
              <c:numCache>
                <c:formatCode>General</c:formatCode>
                <c:ptCount val="1"/>
                <c:pt idx="0">
                  <c:v>14</c:v>
                </c:pt>
              </c:numCache>
            </c:numRef>
          </c:val>
        </c:ser>
        <c:ser>
          <c:idx val="7"/>
          <c:order val="7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Data'!$N$39</c:f>
              <c:numCache>
                <c:formatCode>General</c:formatCode>
                <c:ptCount val="1"/>
                <c:pt idx="0">
                  <c:v>13</c:v>
                </c:pt>
              </c:numCache>
            </c:numRef>
          </c:val>
        </c:ser>
        <c:ser>
          <c:idx val="8"/>
          <c:order val="8"/>
          <c:tx>
            <c:strRef>
              <c:f>'Calculation Data'!$M$37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04D55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0976606982069666E-3"/>
                  <c:y val="-0.2226341180650348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Data'!$O$37</c:f>
              <c:numCache>
                <c:formatCode>General</c:formatCode>
                <c:ptCount val="1"/>
                <c:pt idx="0">
                  <c:v>12.5</c:v>
                </c:pt>
              </c:numCache>
            </c:numRef>
          </c:val>
        </c:ser>
        <c:ser>
          <c:idx val="9"/>
          <c:order val="9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Data'!$N$37</c:f>
              <c:numCache>
                <c:formatCode>General</c:formatCode>
                <c:ptCount val="1"/>
                <c:pt idx="0">
                  <c:v>11.5</c:v>
                </c:pt>
              </c:numCache>
            </c:numRef>
          </c:val>
        </c:ser>
        <c:ser>
          <c:idx val="10"/>
          <c:order val="10"/>
          <c:tx>
            <c:strRef>
              <c:f>'Calculation Data'!$M$35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06DB2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0976606982069666E-3"/>
                  <c:y val="-0.2226341180650348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Data'!$O$35</c:f>
              <c:numCache>
                <c:formatCode>General</c:formatCode>
                <c:ptCount val="1"/>
                <c:pt idx="0">
                  <c:v>11</c:v>
                </c:pt>
              </c:numCache>
            </c:numRef>
          </c:val>
        </c:ser>
        <c:ser>
          <c:idx val="11"/>
          <c:order val="11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Data'!$N$35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</c:ser>
        <c:ser>
          <c:idx val="12"/>
          <c:order val="12"/>
          <c:tx>
            <c:strRef>
              <c:f>'Calculation Data'!$M$33</c:f>
              <c:strCache>
                <c:ptCount val="1"/>
                <c:pt idx="0">
                  <c:v>60 Mins</c:v>
                </c:pt>
              </c:strCache>
            </c:strRef>
          </c:tx>
          <c:spPr>
            <a:solidFill>
              <a:srgbClr val="28E10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8.9204245047423171E-3"/>
                  <c:y val="-0.2409637427775388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Data'!$O$33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</c:ser>
        <c:ser>
          <c:idx val="13"/>
          <c:order val="13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Data'!$N$33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</c:ser>
        <c:ser>
          <c:idx val="14"/>
          <c:order val="14"/>
          <c:tx>
            <c:strRef>
              <c:f>'Calculation Data'!$M$31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66E709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1067761806981521E-3"/>
                  <c:y val="-0.2247188360390031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trendline>
            <c:trendlineType val="linear"/>
            <c:dispRSqr val="0"/>
            <c:dispEq val="0"/>
          </c:trendline>
          <c:val>
            <c:numRef>
              <c:f>'Calculation Data'!$O$31</c:f>
              <c:numCache>
                <c:formatCode>General</c:formatCode>
                <c:ptCount val="1"/>
                <c:pt idx="0">
                  <c:v>7.5</c:v>
                </c:pt>
              </c:numCache>
            </c:numRef>
          </c:val>
        </c:ser>
        <c:ser>
          <c:idx val="15"/>
          <c:order val="15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Data'!$N$31</c:f>
              <c:numCache>
                <c:formatCode>General</c:formatCode>
                <c:ptCount val="1"/>
                <c:pt idx="0">
                  <c:v>6.5</c:v>
                </c:pt>
              </c:numCache>
            </c:numRef>
          </c:val>
        </c:ser>
        <c:ser>
          <c:idx val="16"/>
          <c:order val="16"/>
          <c:tx>
            <c:strRef>
              <c:f>'Calculation Data'!$M$29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A8EC0A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1067761806981521E-3"/>
                  <c:y val="-0.2247188360390031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Data'!$O$29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</c:ser>
        <c:ser>
          <c:idx val="22"/>
          <c:order val="17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Data'!$N$29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</c:ser>
        <c:ser>
          <c:idx val="17"/>
          <c:order val="18"/>
          <c:tx>
            <c:strRef>
              <c:f>'Calculation Data'!$M$27</c:f>
              <c:strCache>
                <c:ptCount val="1"/>
                <c:pt idx="0">
                  <c:v>60 Mins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1.4168497839610704E-2"/>
                  <c:y val="-0.2409638554216867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Data'!$O$27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</c:ser>
        <c:ser>
          <c:idx val="18"/>
          <c:order val="19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Data'!$N$27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</c:ser>
        <c:ser>
          <c:idx val="19"/>
          <c:order val="20"/>
          <c:tx>
            <c:strRef>
              <c:f>'Calculation Data'!$M$25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1067761806981521E-3"/>
                  <c:y val="-0.2247188360390031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trendline>
            <c:trendlineType val="linear"/>
            <c:dispRSqr val="0"/>
            <c:dispEq val="0"/>
          </c:trendline>
          <c:val>
            <c:numRef>
              <c:f>'Calculation Data'!$O$25</c:f>
              <c:numCache>
                <c:formatCode>General</c:formatCode>
                <c:ptCount val="1"/>
                <c:pt idx="0">
                  <c:v>2.5</c:v>
                </c:pt>
              </c:numCache>
            </c:numRef>
          </c:val>
        </c:ser>
        <c:ser>
          <c:idx val="20"/>
          <c:order val="21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Data'!$N$25</c:f>
              <c:numCache>
                <c:formatCode>General</c:formatCode>
                <c:ptCount val="1"/>
                <c:pt idx="0">
                  <c:v>1.5</c:v>
                </c:pt>
              </c:numCache>
            </c:numRef>
          </c:val>
        </c:ser>
        <c:ser>
          <c:idx val="21"/>
          <c:order val="22"/>
          <c:tx>
            <c:strRef>
              <c:f>'Calculation Data'!$M$23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FF660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1067761806981521E-3"/>
                  <c:y val="-0.2397000917749367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Data'!$O$23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21079808"/>
        <c:axId val="221097984"/>
      </c:barChart>
      <c:catAx>
        <c:axId val="221079808"/>
        <c:scaling>
          <c:orientation val="minMax"/>
        </c:scaling>
        <c:delete val="1"/>
        <c:axPos val="l"/>
        <c:majorTickMark val="out"/>
        <c:minorTickMark val="none"/>
        <c:tickLblPos val="nextTo"/>
        <c:crossAx val="221097984"/>
        <c:crosses val="autoZero"/>
        <c:auto val="1"/>
        <c:lblAlgn val="ctr"/>
        <c:lblOffset val="100"/>
        <c:noMultiLvlLbl val="0"/>
      </c:catAx>
      <c:valAx>
        <c:axId val="221097984"/>
        <c:scaling>
          <c:orientation val="minMax"/>
          <c:max val="24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221079808"/>
        <c:crosses val="autoZero"/>
        <c:crossBetween val="between"/>
        <c:majorUnit val="1"/>
      </c:valAx>
      <c:spPr>
        <a:ln w="952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24"/>
          <c:order val="0"/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dPt>
          <c:val>
            <c:numRef>
              <c:f>'Calculation Data'!$T$45</c:f>
              <c:numCache>
                <c:formatCode>General</c:formatCode>
                <c:ptCount val="1"/>
                <c:pt idx="0">
                  <c:v>180</c:v>
                </c:pt>
              </c:numCache>
            </c:numRef>
          </c:val>
        </c:ser>
        <c:ser>
          <c:idx val="25"/>
          <c:order val="1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dPt>
          <c:val>
            <c:numRef>
              <c:f>'Calculation Data'!$T$43</c:f>
              <c:numCache>
                <c:formatCode>General</c:formatCode>
                <c:ptCount val="1"/>
                <c:pt idx="0">
                  <c:v>165</c:v>
                </c:pt>
              </c:numCache>
            </c:numRef>
          </c:val>
        </c:ser>
        <c:ser>
          <c:idx val="26"/>
          <c:order val="2"/>
          <c:spPr>
            <a:solidFill>
              <a:srgbClr val="FF0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dPt>
          <c:val>
            <c:numRef>
              <c:f>'Calculation Data'!$T$41</c:f>
              <c:numCache>
                <c:formatCode>General</c:formatCode>
                <c:ptCount val="1"/>
                <c:pt idx="0">
                  <c:v>150</c:v>
                </c:pt>
              </c:numCache>
            </c:numRef>
          </c:val>
        </c:ser>
        <c:ser>
          <c:idx val="27"/>
          <c:order val="3"/>
          <c:spPr>
            <a:solidFill>
              <a:srgbClr val="FF0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Data'!$T$39</c:f>
              <c:numCache>
                <c:formatCode>General</c:formatCode>
                <c:ptCount val="1"/>
                <c:pt idx="0">
                  <c:v>135</c:v>
                </c:pt>
              </c:numCache>
            </c:numRef>
          </c:val>
        </c:ser>
        <c:ser>
          <c:idx val="28"/>
          <c:order val="4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dPt>
          <c:val>
            <c:numRef>
              <c:f>'Calculation Data'!$T$37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29"/>
          <c:order val="5"/>
          <c:spPr>
            <a:solidFill>
              <a:srgbClr val="FF0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Data'!$T$35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30"/>
          <c:order val="6"/>
          <c:spPr>
            <a:solidFill>
              <a:srgbClr val="FF0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Data'!$T$33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31"/>
          <c:order val="7"/>
          <c:spPr>
            <a:solidFill>
              <a:srgbClr val="FF0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Data'!$T$31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32"/>
          <c:order val="8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dPt>
          <c:val>
            <c:numRef>
              <c:f>'Calculation Data'!$T$29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33"/>
          <c:order val="9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dPt>
          <c:val>
            <c:numRef>
              <c:f>'Calculation Data'!$T$27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34"/>
          <c:order val="10"/>
          <c:spPr>
            <a:solidFill>
              <a:srgbClr val="FF0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Data'!$T$25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35"/>
          <c:order val="11"/>
          <c:spPr>
            <a:solidFill>
              <a:srgbClr val="FF0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Data'!$T$23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23"/>
          <c:order val="12"/>
          <c:spPr>
            <a:solidFill>
              <a:srgbClr val="FFFF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Data'!$S$45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22"/>
          <c:order val="13"/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dPt>
          <c:val>
            <c:numRef>
              <c:f>'Calculation Data'!$S$43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21"/>
          <c:order val="14"/>
          <c:spPr>
            <a:solidFill>
              <a:srgbClr val="FFFF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Data'!$S$41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20"/>
          <c:order val="15"/>
          <c:spPr>
            <a:solidFill>
              <a:srgbClr val="FFFF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Data'!$S$39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19"/>
          <c:order val="16"/>
          <c:spPr>
            <a:solidFill>
              <a:srgbClr val="FFFF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Data'!$S$37</c:f>
              <c:numCache>
                <c:formatCode>General</c:formatCode>
                <c:ptCount val="1"/>
                <c:pt idx="0">
                  <c:v>120</c:v>
                </c:pt>
              </c:numCache>
            </c:numRef>
          </c:val>
        </c:ser>
        <c:ser>
          <c:idx val="18"/>
          <c:order val="17"/>
          <c:spPr>
            <a:solidFill>
              <a:srgbClr val="FFFF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Data'!$S$35</c:f>
              <c:numCache>
                <c:formatCode>General</c:formatCode>
                <c:ptCount val="1"/>
                <c:pt idx="0">
                  <c:v>105</c:v>
                </c:pt>
              </c:numCache>
            </c:numRef>
          </c:val>
        </c:ser>
        <c:ser>
          <c:idx val="17"/>
          <c:order val="18"/>
          <c:spPr>
            <a:solidFill>
              <a:srgbClr val="FFFF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Data'!$S$33</c:f>
              <c:numCache>
                <c:formatCode>General</c:formatCode>
                <c:ptCount val="1"/>
                <c:pt idx="0">
                  <c:v>90</c:v>
                </c:pt>
              </c:numCache>
            </c:numRef>
          </c:val>
        </c:ser>
        <c:ser>
          <c:idx val="16"/>
          <c:order val="19"/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dPt>
          <c:val>
            <c:numRef>
              <c:f>'Calculation Data'!$S$31</c:f>
              <c:numCache>
                <c:formatCode>General</c:formatCode>
                <c:ptCount val="1"/>
                <c:pt idx="0">
                  <c:v>75</c:v>
                </c:pt>
              </c:numCache>
            </c:numRef>
          </c:val>
        </c:ser>
        <c:ser>
          <c:idx val="15"/>
          <c:order val="20"/>
          <c:spPr>
            <a:solidFill>
              <a:srgbClr val="FFFF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Data'!$S$29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14"/>
          <c:order val="21"/>
          <c:spPr>
            <a:solidFill>
              <a:srgbClr val="FFFF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Data'!$S$27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13"/>
          <c:order val="22"/>
          <c:spPr>
            <a:solidFill>
              <a:srgbClr val="FFFF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Data'!$S$25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11"/>
          <c:order val="23"/>
          <c:spPr>
            <a:solidFill>
              <a:srgbClr val="FFFF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Data'!$S$23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0"/>
          <c:order val="24"/>
          <c:spPr>
            <a:solidFill>
              <a:srgbClr val="001642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28E107"/>
              </a:solidFill>
            </c:spPr>
          </c:dPt>
          <c:val>
            <c:numRef>
              <c:f>'Calculation Data'!$R$45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5"/>
          <c:spPr>
            <a:solidFill>
              <a:srgbClr val="002E8A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28E107"/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dPt>
          <c:val>
            <c:numRef>
              <c:f>'Calculation Data'!$R$43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4"/>
          <c:order val="26"/>
          <c:spPr>
            <a:solidFill>
              <a:srgbClr val="28E10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6"/>
          <c:order val="27"/>
          <c:spPr>
            <a:solidFill>
              <a:srgbClr val="28E10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Data'!$R$39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8"/>
          <c:order val="28"/>
          <c:spPr>
            <a:solidFill>
              <a:srgbClr val="28E10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Data'!$R$37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10"/>
          <c:order val="29"/>
          <c:spPr>
            <a:solidFill>
              <a:srgbClr val="06DB2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28E107"/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dPt>
          <c:val>
            <c:numRef>
              <c:f>'Calculation Data'!$R$35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12"/>
          <c:order val="30"/>
          <c:spPr>
            <a:solidFill>
              <a:srgbClr val="28E10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Data'!$R$33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31"/>
          <c:spPr>
            <a:solidFill>
              <a:srgbClr val="28E10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2"/>
          <c:spPr>
            <a:solidFill>
              <a:srgbClr val="28E10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Data'!$R$29</c:f>
              <c:numCache>
                <c:formatCode>General</c:formatCode>
                <c:ptCount val="1"/>
                <c:pt idx="0">
                  <c:v>60</c:v>
                </c:pt>
              </c:numCache>
            </c:numRef>
          </c:val>
        </c:ser>
        <c:ser>
          <c:idx val="5"/>
          <c:order val="33"/>
          <c:spPr>
            <a:solidFill>
              <a:srgbClr val="28E10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Data'!$R$27</c:f>
              <c:numCache>
                <c:formatCode>General</c:formatCode>
                <c:ptCount val="1"/>
                <c:pt idx="0">
                  <c:v>45</c:v>
                </c:pt>
              </c:numCache>
            </c:numRef>
          </c:val>
        </c:ser>
        <c:ser>
          <c:idx val="7"/>
          <c:order val="34"/>
          <c:spPr>
            <a:solidFill>
              <a:srgbClr val="28E10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Data'!$R$25</c:f>
              <c:numCache>
                <c:formatCode>General</c:formatCode>
                <c:ptCount val="1"/>
                <c:pt idx="0">
                  <c:v>30</c:v>
                </c:pt>
              </c:numCache>
            </c:numRef>
          </c:val>
        </c:ser>
        <c:ser>
          <c:idx val="9"/>
          <c:order val="35"/>
          <c:spPr>
            <a:solidFill>
              <a:srgbClr val="28E10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Data'!$R$23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21306240"/>
        <c:axId val="221324416"/>
      </c:barChart>
      <c:catAx>
        <c:axId val="221306240"/>
        <c:scaling>
          <c:orientation val="minMax"/>
        </c:scaling>
        <c:delete val="0"/>
        <c:axPos val="l"/>
        <c:majorTickMark val="none"/>
        <c:minorTickMark val="none"/>
        <c:tickLblPos val="nextTo"/>
        <c:crossAx val="221324416"/>
        <c:crosses val="autoZero"/>
        <c:auto val="1"/>
        <c:lblAlgn val="ctr"/>
        <c:lblOffset val="100"/>
        <c:noMultiLvlLbl val="0"/>
      </c:catAx>
      <c:valAx>
        <c:axId val="221324416"/>
        <c:scaling>
          <c:orientation val="minMax"/>
          <c:min val="0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221306240"/>
        <c:crosses val="autoZero"/>
        <c:crossBetween val="between"/>
        <c:majorUnit val="20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1306528173340035E-2"/>
          <c:y val="0.29565449213543055"/>
          <c:w val="0.95339636264475203"/>
          <c:h val="0.212021629826392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'Calculation Data'!$M$45</c:f>
              <c:strCache>
                <c:ptCount val="1"/>
                <c:pt idx="0">
                  <c:v> Mins</c:v>
                </c:pt>
              </c:strCache>
            </c:strRef>
          </c:tx>
          <c:spPr>
            <a:solidFill>
              <a:srgbClr val="001642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Data'!$O$45</c:f>
              <c:numCache>
                <c:formatCode>General</c:formatCode>
                <c:ptCount val="1"/>
                <c:pt idx="0">
                  <c:v>19</c:v>
                </c:pt>
              </c:numCache>
            </c:numRef>
          </c:val>
        </c:ser>
        <c:ser>
          <c:idx val="1"/>
          <c:order val="1"/>
          <c:tx>
            <c:strRef>
              <c:f>'Calculation Data'!$L$45</c:f>
              <c:strCache>
                <c:ptCount val="1"/>
                <c:pt idx="0">
                  <c:v>15 Km/h</c:v>
                </c:pt>
              </c:strCache>
            </c:strRef>
          </c:tx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Data'!$N$45</c:f>
              <c:numCache>
                <c:formatCode>General</c:formatCode>
                <c:ptCount val="1"/>
                <c:pt idx="0">
                  <c:v>18</c:v>
                </c:pt>
              </c:numCache>
            </c:numRef>
          </c:val>
        </c:ser>
        <c:ser>
          <c:idx val="2"/>
          <c:order val="2"/>
          <c:tx>
            <c:strRef>
              <c:f>'Calculation Data'!$M$43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002E8A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5.4635475976092893E-3"/>
                  <c:y val="-0.20779184352736588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Data'!$O$43</c:f>
              <c:numCache>
                <c:formatCode>General</c:formatCode>
                <c:ptCount val="1"/>
                <c:pt idx="0">
                  <c:v>17.5</c:v>
                </c:pt>
              </c:numCache>
            </c:numRef>
          </c:val>
        </c:ser>
        <c:ser>
          <c:idx val="3"/>
          <c:order val="3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Data'!$N$43</c:f>
              <c:numCache>
                <c:formatCode>General</c:formatCode>
                <c:ptCount val="1"/>
                <c:pt idx="0">
                  <c:v>16.5</c:v>
                </c:pt>
              </c:numCache>
            </c:numRef>
          </c:val>
        </c:ser>
        <c:ser>
          <c:idx val="4"/>
          <c:order val="4"/>
          <c:tx>
            <c:strRef>
              <c:f>'Calculation Data'!$M$41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0040C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0976606982069666E-3"/>
                  <c:y val="-0.2226341180650348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Data'!$O$41</c:f>
              <c:numCache>
                <c:formatCode>General</c:formatCode>
                <c:ptCount val="1"/>
                <c:pt idx="0">
                  <c:v>16</c:v>
                </c:pt>
              </c:numCache>
            </c:numRef>
          </c:val>
        </c:ser>
        <c:ser>
          <c:idx val="5"/>
          <c:order val="5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Data'!$N$41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</c:ser>
        <c:ser>
          <c:idx val="6"/>
          <c:order val="6"/>
          <c:tx>
            <c:strRef>
              <c:f>'Calculation Data'!$M$39</c:f>
              <c:strCache>
                <c:ptCount val="1"/>
                <c:pt idx="0">
                  <c:v>60 Mins</c:v>
                </c:pt>
              </c:strCache>
            </c:strRef>
          </c:tx>
          <c:spPr>
            <a:solidFill>
              <a:srgbClr val="0156FF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1.1019283746556474E-2"/>
                  <c:y val="-0.2248995983935742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Data'!$O$39</c:f>
              <c:numCache>
                <c:formatCode>General</c:formatCode>
                <c:ptCount val="1"/>
                <c:pt idx="0">
                  <c:v>14</c:v>
                </c:pt>
              </c:numCache>
            </c:numRef>
          </c:val>
        </c:ser>
        <c:ser>
          <c:idx val="7"/>
          <c:order val="7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Data'!$N$39</c:f>
              <c:numCache>
                <c:formatCode>General</c:formatCode>
                <c:ptCount val="1"/>
                <c:pt idx="0">
                  <c:v>13</c:v>
                </c:pt>
              </c:numCache>
            </c:numRef>
          </c:val>
        </c:ser>
        <c:ser>
          <c:idx val="8"/>
          <c:order val="8"/>
          <c:tx>
            <c:strRef>
              <c:f>'Calculation Data'!$M$37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04D55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0976606982069666E-3"/>
                  <c:y val="-0.2226341180650348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Data'!$O$37</c:f>
              <c:numCache>
                <c:formatCode>General</c:formatCode>
                <c:ptCount val="1"/>
                <c:pt idx="0">
                  <c:v>12.5</c:v>
                </c:pt>
              </c:numCache>
            </c:numRef>
          </c:val>
        </c:ser>
        <c:ser>
          <c:idx val="9"/>
          <c:order val="9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Data'!$N$37</c:f>
              <c:numCache>
                <c:formatCode>General</c:formatCode>
                <c:ptCount val="1"/>
                <c:pt idx="0">
                  <c:v>11.5</c:v>
                </c:pt>
              </c:numCache>
            </c:numRef>
          </c:val>
        </c:ser>
        <c:ser>
          <c:idx val="10"/>
          <c:order val="10"/>
          <c:tx>
            <c:strRef>
              <c:f>'Calculation Data'!$M$35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06DB2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0976606982069666E-3"/>
                  <c:y val="-0.22263411806503486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Data'!$O$35</c:f>
              <c:numCache>
                <c:formatCode>General</c:formatCode>
                <c:ptCount val="1"/>
                <c:pt idx="0">
                  <c:v>11</c:v>
                </c:pt>
              </c:numCache>
            </c:numRef>
          </c:val>
        </c:ser>
        <c:ser>
          <c:idx val="11"/>
          <c:order val="11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Data'!$N$35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</c:ser>
        <c:ser>
          <c:idx val="12"/>
          <c:order val="12"/>
          <c:tx>
            <c:strRef>
              <c:f>'Calculation Data'!$M$33</c:f>
              <c:strCache>
                <c:ptCount val="1"/>
                <c:pt idx="0">
                  <c:v>60 Mins</c:v>
                </c:pt>
              </c:strCache>
            </c:strRef>
          </c:tx>
          <c:spPr>
            <a:solidFill>
              <a:srgbClr val="28E10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8.9204245047423171E-3"/>
                  <c:y val="-0.2409637427775388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Data'!$O$33</c:f>
              <c:numCache>
                <c:formatCode>General</c:formatCode>
                <c:ptCount val="1"/>
                <c:pt idx="0">
                  <c:v>9</c:v>
                </c:pt>
              </c:numCache>
            </c:numRef>
          </c:val>
        </c:ser>
        <c:ser>
          <c:idx val="13"/>
          <c:order val="13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Data'!$N$33</c:f>
              <c:numCache>
                <c:formatCode>General</c:formatCode>
                <c:ptCount val="1"/>
                <c:pt idx="0">
                  <c:v>8</c:v>
                </c:pt>
              </c:numCache>
            </c:numRef>
          </c:val>
        </c:ser>
        <c:ser>
          <c:idx val="14"/>
          <c:order val="14"/>
          <c:tx>
            <c:strRef>
              <c:f>'Calculation Data'!$M$31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66E709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1067761806981521E-3"/>
                  <c:y val="-0.2247188360390031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trendline>
            <c:trendlineType val="linear"/>
            <c:dispRSqr val="0"/>
            <c:dispEq val="0"/>
          </c:trendline>
          <c:val>
            <c:numRef>
              <c:f>'Calculation Data'!$O$31</c:f>
              <c:numCache>
                <c:formatCode>General</c:formatCode>
                <c:ptCount val="1"/>
                <c:pt idx="0">
                  <c:v>7.5</c:v>
                </c:pt>
              </c:numCache>
            </c:numRef>
          </c:val>
        </c:ser>
        <c:ser>
          <c:idx val="15"/>
          <c:order val="15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Data'!$N$31</c:f>
              <c:numCache>
                <c:formatCode>General</c:formatCode>
                <c:ptCount val="1"/>
                <c:pt idx="0">
                  <c:v>6.5</c:v>
                </c:pt>
              </c:numCache>
            </c:numRef>
          </c:val>
        </c:ser>
        <c:ser>
          <c:idx val="16"/>
          <c:order val="16"/>
          <c:tx>
            <c:strRef>
              <c:f>'Calculation Data'!$M$29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A8EC0A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1067761806981521E-3"/>
                  <c:y val="-0.2247188360390031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Data'!$O$29</c:f>
              <c:numCache>
                <c:formatCode>General</c:formatCode>
                <c:ptCount val="1"/>
                <c:pt idx="0">
                  <c:v>6</c:v>
                </c:pt>
              </c:numCache>
            </c:numRef>
          </c:val>
        </c:ser>
        <c:ser>
          <c:idx val="22"/>
          <c:order val="17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Data'!$N$29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</c:ser>
        <c:ser>
          <c:idx val="17"/>
          <c:order val="18"/>
          <c:tx>
            <c:strRef>
              <c:f>'Calculation Data'!$M$27</c:f>
              <c:strCache>
                <c:ptCount val="1"/>
                <c:pt idx="0">
                  <c:v>60 Mins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1.4168497839610704E-2"/>
                  <c:y val="-0.24096385542168675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Data'!$O$27</c:f>
              <c:numCache>
                <c:formatCode>General</c:formatCode>
                <c:ptCount val="1"/>
                <c:pt idx="0">
                  <c:v>4</c:v>
                </c:pt>
              </c:numCache>
            </c:numRef>
          </c:val>
        </c:ser>
        <c:ser>
          <c:idx val="18"/>
          <c:order val="19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Data'!$N$27</c:f>
              <c:numCache>
                <c:formatCode>General</c:formatCode>
                <c:ptCount val="1"/>
                <c:pt idx="0">
                  <c:v>3</c:v>
                </c:pt>
              </c:numCache>
            </c:numRef>
          </c:val>
        </c:ser>
        <c:ser>
          <c:idx val="19"/>
          <c:order val="20"/>
          <c:tx>
            <c:strRef>
              <c:f>'Calculation Data'!$M$25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1067761806981521E-3"/>
                  <c:y val="-0.22471883603900319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trendline>
            <c:trendlineType val="linear"/>
            <c:dispRSqr val="0"/>
            <c:dispEq val="0"/>
          </c:trendline>
          <c:val>
            <c:numRef>
              <c:f>'Calculation Data'!$O$25</c:f>
              <c:numCache>
                <c:formatCode>General</c:formatCode>
                <c:ptCount val="1"/>
                <c:pt idx="0">
                  <c:v>2.5</c:v>
                </c:pt>
              </c:numCache>
            </c:numRef>
          </c:val>
        </c:ser>
        <c:ser>
          <c:idx val="20"/>
          <c:order val="21"/>
          <c:spPr>
            <a:solidFill>
              <a:schemeClr val="bg1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Data'!$N$25</c:f>
              <c:numCache>
                <c:formatCode>General</c:formatCode>
                <c:ptCount val="1"/>
                <c:pt idx="0">
                  <c:v>1.5</c:v>
                </c:pt>
              </c:numCache>
            </c:numRef>
          </c:val>
        </c:ser>
        <c:ser>
          <c:idx val="21"/>
          <c:order val="22"/>
          <c:tx>
            <c:strRef>
              <c:f>'Calculation Data'!$M$23</c:f>
              <c:strCache>
                <c:ptCount val="1"/>
                <c:pt idx="0">
                  <c:v>30</c:v>
                </c:pt>
              </c:strCache>
            </c:strRef>
          </c:tx>
          <c:spPr>
            <a:solidFill>
              <a:srgbClr val="FF660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4.1067761806981521E-3"/>
                  <c:y val="-0.23970009177493673"/>
                </c:manualLayout>
              </c:layout>
              <c:showLegendKey val="0"/>
              <c:showVal val="0"/>
              <c:showCatName val="0"/>
              <c:showSerName val="1"/>
              <c:showPercent val="0"/>
              <c:showBubbleSize val="0"/>
            </c:dLbl>
            <c:showLegendKey val="0"/>
            <c:showVal val="0"/>
            <c:showCatName val="0"/>
            <c:showSerName val="1"/>
            <c:showPercent val="0"/>
            <c:showBubbleSize val="0"/>
            <c:showLeaderLines val="0"/>
          </c:dLbls>
          <c:val>
            <c:numRef>
              <c:f>'Calculation Data'!$O$23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23720960"/>
        <c:axId val="223722496"/>
      </c:barChart>
      <c:catAx>
        <c:axId val="223720960"/>
        <c:scaling>
          <c:orientation val="minMax"/>
        </c:scaling>
        <c:delete val="1"/>
        <c:axPos val="l"/>
        <c:majorTickMark val="out"/>
        <c:minorTickMark val="none"/>
        <c:tickLblPos val="nextTo"/>
        <c:crossAx val="223722496"/>
        <c:crosses val="autoZero"/>
        <c:auto val="1"/>
        <c:lblAlgn val="ctr"/>
        <c:lblOffset val="100"/>
        <c:noMultiLvlLbl val="0"/>
      </c:catAx>
      <c:valAx>
        <c:axId val="223722496"/>
        <c:scaling>
          <c:orientation val="minMax"/>
          <c:max val="24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223720960"/>
        <c:crosses val="autoZero"/>
        <c:crossBetween val="between"/>
        <c:majorUnit val="1"/>
      </c:valAx>
      <c:spPr>
        <a:ln w="9525"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24"/>
          <c:order val="0"/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dPt>
          <c:val>
            <c:numRef>
              <c:f>'Calculation Data'!$T$45</c:f>
              <c:numCache>
                <c:formatCode>General</c:formatCode>
                <c:ptCount val="1"/>
                <c:pt idx="0">
                  <c:v>180</c:v>
                </c:pt>
              </c:numCache>
            </c:numRef>
          </c:val>
        </c:ser>
        <c:ser>
          <c:idx val="25"/>
          <c:order val="1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dPt>
          <c:val>
            <c:numRef>
              <c:f>'Calculation Data'!$T$43</c:f>
              <c:numCache>
                <c:formatCode>General</c:formatCode>
                <c:ptCount val="1"/>
                <c:pt idx="0">
                  <c:v>165</c:v>
                </c:pt>
              </c:numCache>
            </c:numRef>
          </c:val>
        </c:ser>
        <c:ser>
          <c:idx val="26"/>
          <c:order val="2"/>
          <c:spPr>
            <a:solidFill>
              <a:srgbClr val="FF0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dPt>
          <c:val>
            <c:numRef>
              <c:f>'Calculation Data'!$T$41</c:f>
              <c:numCache>
                <c:formatCode>General</c:formatCode>
                <c:ptCount val="1"/>
                <c:pt idx="0">
                  <c:v>150</c:v>
                </c:pt>
              </c:numCache>
            </c:numRef>
          </c:val>
        </c:ser>
        <c:ser>
          <c:idx val="27"/>
          <c:order val="3"/>
          <c:spPr>
            <a:solidFill>
              <a:srgbClr val="FF0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Data'!$T$39</c:f>
              <c:numCache>
                <c:formatCode>General</c:formatCode>
                <c:ptCount val="1"/>
                <c:pt idx="0">
                  <c:v>135</c:v>
                </c:pt>
              </c:numCache>
            </c:numRef>
          </c:val>
        </c:ser>
        <c:ser>
          <c:idx val="28"/>
          <c:order val="4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dPt>
          <c:val>
            <c:numRef>
              <c:f>'Calculation Data'!$T$37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29"/>
          <c:order val="5"/>
          <c:spPr>
            <a:solidFill>
              <a:srgbClr val="FF0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Data'!$T$35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30"/>
          <c:order val="6"/>
          <c:spPr>
            <a:solidFill>
              <a:srgbClr val="FF0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Data'!$T$33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31"/>
          <c:order val="7"/>
          <c:spPr>
            <a:solidFill>
              <a:srgbClr val="FF0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Data'!$T$31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32"/>
          <c:order val="8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dPt>
          <c:val>
            <c:numRef>
              <c:f>'Calculation Data'!$T$29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33"/>
          <c:order val="9"/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dPt>
          <c:val>
            <c:numRef>
              <c:f>'Calculation Data'!$T$27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34"/>
          <c:order val="10"/>
          <c:spPr>
            <a:solidFill>
              <a:srgbClr val="FF0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Data'!$T$25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35"/>
          <c:order val="11"/>
          <c:spPr>
            <a:solidFill>
              <a:srgbClr val="FF0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Data'!$T$23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23"/>
          <c:order val="12"/>
          <c:spPr>
            <a:solidFill>
              <a:srgbClr val="FFFF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Data'!$S$45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22"/>
          <c:order val="13"/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dPt>
          <c:val>
            <c:numRef>
              <c:f>'Calculation Data'!$S$43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21"/>
          <c:order val="14"/>
          <c:spPr>
            <a:solidFill>
              <a:srgbClr val="FFFF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Data'!$S$41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20"/>
          <c:order val="15"/>
          <c:spPr>
            <a:solidFill>
              <a:srgbClr val="FFFF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Data'!$S$39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19"/>
          <c:order val="16"/>
          <c:spPr>
            <a:solidFill>
              <a:srgbClr val="FFFF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Data'!$S$37</c:f>
              <c:numCache>
                <c:formatCode>General</c:formatCode>
                <c:ptCount val="1"/>
                <c:pt idx="0">
                  <c:v>120</c:v>
                </c:pt>
              </c:numCache>
            </c:numRef>
          </c:val>
        </c:ser>
        <c:ser>
          <c:idx val="18"/>
          <c:order val="17"/>
          <c:spPr>
            <a:solidFill>
              <a:srgbClr val="FFFF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Data'!$S$35</c:f>
              <c:numCache>
                <c:formatCode>General</c:formatCode>
                <c:ptCount val="1"/>
                <c:pt idx="0">
                  <c:v>105</c:v>
                </c:pt>
              </c:numCache>
            </c:numRef>
          </c:val>
        </c:ser>
        <c:ser>
          <c:idx val="17"/>
          <c:order val="18"/>
          <c:spPr>
            <a:solidFill>
              <a:srgbClr val="FFFF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Data'!$S$33</c:f>
              <c:numCache>
                <c:formatCode>General</c:formatCode>
                <c:ptCount val="1"/>
                <c:pt idx="0">
                  <c:v>90</c:v>
                </c:pt>
              </c:numCache>
            </c:numRef>
          </c:val>
        </c:ser>
        <c:ser>
          <c:idx val="16"/>
          <c:order val="19"/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dPt>
          <c:val>
            <c:numRef>
              <c:f>'Calculation Data'!$S$31</c:f>
              <c:numCache>
                <c:formatCode>General</c:formatCode>
                <c:ptCount val="1"/>
                <c:pt idx="0">
                  <c:v>75</c:v>
                </c:pt>
              </c:numCache>
            </c:numRef>
          </c:val>
        </c:ser>
        <c:ser>
          <c:idx val="15"/>
          <c:order val="20"/>
          <c:spPr>
            <a:solidFill>
              <a:srgbClr val="FFFF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Data'!$S$29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14"/>
          <c:order val="21"/>
          <c:spPr>
            <a:solidFill>
              <a:srgbClr val="FFFF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Data'!$S$27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13"/>
          <c:order val="22"/>
          <c:spPr>
            <a:solidFill>
              <a:srgbClr val="FFFF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Data'!$S$25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11"/>
          <c:order val="23"/>
          <c:spPr>
            <a:solidFill>
              <a:srgbClr val="FFFF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invertIfNegative val="0"/>
          <c:val>
            <c:numRef>
              <c:f>'Calculation Data'!$S$23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0"/>
          <c:order val="24"/>
          <c:spPr>
            <a:solidFill>
              <a:srgbClr val="001642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28E107"/>
              </a:solidFill>
            </c:spPr>
          </c:dPt>
          <c:val>
            <c:numRef>
              <c:f>'Calculation Data'!$R$45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2"/>
          <c:order val="25"/>
          <c:spPr>
            <a:solidFill>
              <a:srgbClr val="002E8A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28E107"/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dPt>
          <c:val>
            <c:numRef>
              <c:f>'Calculation Data'!$R$43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4"/>
          <c:order val="26"/>
          <c:spPr>
            <a:solidFill>
              <a:srgbClr val="28E10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Data'!$R$41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6"/>
          <c:order val="27"/>
          <c:spPr>
            <a:solidFill>
              <a:srgbClr val="28E10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Data'!$R$39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8"/>
          <c:order val="28"/>
          <c:spPr>
            <a:solidFill>
              <a:srgbClr val="28E10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Data'!$R$37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10"/>
          <c:order val="29"/>
          <c:spPr>
            <a:solidFill>
              <a:srgbClr val="06DB20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28E107"/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dPt>
          <c:val>
            <c:numRef>
              <c:f>'Calculation Data'!$R$35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12"/>
          <c:order val="30"/>
          <c:spPr>
            <a:solidFill>
              <a:srgbClr val="28E10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Data'!$R$33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1"/>
          <c:order val="31"/>
          <c:spPr>
            <a:solidFill>
              <a:srgbClr val="28E10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Data'!$R$31</c:f>
              <c:numCache>
                <c:formatCode>General</c:formatCode>
                <c:ptCount val="1"/>
                <c:pt idx="0">
                  <c:v>#N/A</c:v>
                </c:pt>
              </c:numCache>
            </c:numRef>
          </c:val>
        </c:ser>
        <c:ser>
          <c:idx val="3"/>
          <c:order val="32"/>
          <c:spPr>
            <a:solidFill>
              <a:srgbClr val="28E10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Data'!$R$29</c:f>
              <c:numCache>
                <c:formatCode>General</c:formatCode>
                <c:ptCount val="1"/>
                <c:pt idx="0">
                  <c:v>60</c:v>
                </c:pt>
              </c:numCache>
            </c:numRef>
          </c:val>
        </c:ser>
        <c:ser>
          <c:idx val="5"/>
          <c:order val="33"/>
          <c:spPr>
            <a:solidFill>
              <a:srgbClr val="28E10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Data'!$R$27</c:f>
              <c:numCache>
                <c:formatCode>General</c:formatCode>
                <c:ptCount val="1"/>
                <c:pt idx="0">
                  <c:v>45</c:v>
                </c:pt>
              </c:numCache>
            </c:numRef>
          </c:val>
        </c:ser>
        <c:ser>
          <c:idx val="7"/>
          <c:order val="34"/>
          <c:spPr>
            <a:solidFill>
              <a:srgbClr val="28E10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Data'!$R$25</c:f>
              <c:numCache>
                <c:formatCode>General</c:formatCode>
                <c:ptCount val="1"/>
                <c:pt idx="0">
                  <c:v>30</c:v>
                </c:pt>
              </c:numCache>
            </c:numRef>
          </c:val>
        </c:ser>
        <c:ser>
          <c:idx val="9"/>
          <c:order val="35"/>
          <c:spPr>
            <a:solidFill>
              <a:srgbClr val="28E107"/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val>
            <c:numRef>
              <c:f>'Calculation Data'!$R$23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24152192"/>
        <c:axId val="224166272"/>
      </c:barChart>
      <c:catAx>
        <c:axId val="224152192"/>
        <c:scaling>
          <c:orientation val="minMax"/>
        </c:scaling>
        <c:delete val="0"/>
        <c:axPos val="l"/>
        <c:majorTickMark val="none"/>
        <c:minorTickMark val="none"/>
        <c:tickLblPos val="nextTo"/>
        <c:crossAx val="224166272"/>
        <c:crosses val="autoZero"/>
        <c:auto val="1"/>
        <c:lblAlgn val="ctr"/>
        <c:lblOffset val="100"/>
        <c:noMultiLvlLbl val="0"/>
      </c:catAx>
      <c:valAx>
        <c:axId val="224166272"/>
        <c:scaling>
          <c:orientation val="minMax"/>
          <c:min val="0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224152192"/>
        <c:crosses val="autoZero"/>
        <c:crossBetween val="between"/>
        <c:majorUnit val="20"/>
      </c:valAx>
      <c:spPr>
        <a:ln>
          <a:solidFill>
            <a:schemeClr val="bg1">
              <a:lumMod val="50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169333</xdr:colOff>
      <xdr:row>15</xdr:row>
      <xdr:rowOff>127001</xdr:rowOff>
    </xdr:from>
    <xdr:to>
      <xdr:col>7</xdr:col>
      <xdr:colOff>269081</xdr:colOff>
      <xdr:row>24</xdr:row>
      <xdr:rowOff>21962</xdr:rowOff>
    </xdr:to>
    <xdr:grpSp>
      <xdr:nvGrpSpPr>
        <xdr:cNvPr id="37" name="Group 36"/>
        <xdr:cNvGrpSpPr/>
      </xdr:nvGrpSpPr>
      <xdr:grpSpPr>
        <a:xfrm>
          <a:off x="169333" y="2746376"/>
          <a:ext cx="4155811" cy="2363524"/>
          <a:chOff x="523875" y="276225"/>
          <a:chExt cx="4019550" cy="2305050"/>
        </a:xfrm>
      </xdr:grpSpPr>
      <xdr:pic>
        <xdr:nvPicPr>
          <xdr:cNvPr id="38" name="Picture 37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55319" b="69255"/>
          <a:stretch/>
        </xdr:blipFill>
        <xdr:spPr bwMode="auto">
          <a:xfrm>
            <a:off x="523875" y="276225"/>
            <a:ext cx="3200400" cy="22955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9" name="Picture 38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5319" r="30984" b="69255"/>
          <a:stretch/>
        </xdr:blipFill>
        <xdr:spPr bwMode="auto">
          <a:xfrm>
            <a:off x="3562350" y="285750"/>
            <a:ext cx="981075" cy="22955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</xdr:col>
      <xdr:colOff>0</xdr:colOff>
      <xdr:row>1</xdr:row>
      <xdr:rowOff>0</xdr:rowOff>
    </xdr:from>
    <xdr:to>
      <xdr:col>21</xdr:col>
      <xdr:colOff>30428</xdr:colOff>
      <xdr:row>14</xdr:row>
      <xdr:rowOff>137056</xdr:rowOff>
    </xdr:to>
    <xdr:grpSp>
      <xdr:nvGrpSpPr>
        <xdr:cNvPr id="2" name="Group 1"/>
        <xdr:cNvGrpSpPr/>
      </xdr:nvGrpSpPr>
      <xdr:grpSpPr>
        <a:xfrm>
          <a:off x="198438" y="174625"/>
          <a:ext cx="13381303" cy="2407181"/>
          <a:chOff x="190500" y="178594"/>
          <a:chExt cx="12651053" cy="2458775"/>
        </a:xfrm>
      </xdr:grpSpPr>
      <xdr:sp macro="" textlink="">
        <xdr:nvSpPr>
          <xdr:cNvPr id="22" name="Light Linear Dial Background Rectangle"/>
          <xdr:cNvSpPr/>
        </xdr:nvSpPr>
        <xdr:spPr bwMode="auto">
          <a:xfrm>
            <a:off x="190500" y="178594"/>
            <a:ext cx="12651053" cy="2458775"/>
          </a:xfrm>
          <a:prstGeom prst="roundRect">
            <a:avLst>
              <a:gd name="adj" fmla="val 10723"/>
            </a:avLst>
          </a:prstGeom>
          <a:gradFill flip="none" rotWithShape="1">
            <a:gsLst>
              <a:gs pos="0">
                <a:srgbClr val="FFFFFF"/>
              </a:gs>
              <a:gs pos="100000">
                <a:schemeClr val="accent5">
                  <a:lumMod val="60000"/>
                  <a:lumOff val="40000"/>
                </a:schemeClr>
              </a:gs>
            </a:gsLst>
            <a:lin ang="5400000" scaled="0"/>
            <a:tileRect/>
          </a:gra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graphicFrame macro="">
        <xdr:nvGraphicFramePr>
          <xdr:cNvPr id="24" name="Chart 23"/>
          <xdr:cNvGraphicFramePr>
            <a:graphicFrameLocks/>
          </xdr:cNvGraphicFramePr>
        </xdr:nvGraphicFramePr>
        <xdr:xfrm>
          <a:off x="2034646" y="1251738"/>
          <a:ext cx="10675940" cy="83052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25" name="TextBox 24"/>
          <xdr:cNvSpPr txBox="1"/>
        </xdr:nvSpPr>
        <xdr:spPr>
          <a:xfrm>
            <a:off x="247652" y="1420809"/>
            <a:ext cx="1969557" cy="5032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2000" b="1">
                <a:latin typeface="Arial" pitchFamily="34" charset="0"/>
                <a:cs typeface="Arial" pitchFamily="34" charset="0"/>
              </a:rPr>
              <a:t>Time (Hrs)</a:t>
            </a:r>
          </a:p>
        </xdr:txBody>
      </xdr:sp>
      <xdr:sp macro="" textlink="">
        <xdr:nvSpPr>
          <xdr:cNvPr id="26" name="TextBox 25"/>
          <xdr:cNvSpPr txBox="1"/>
        </xdr:nvSpPr>
        <xdr:spPr>
          <a:xfrm>
            <a:off x="247652" y="1974586"/>
            <a:ext cx="2033057" cy="504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2000" b="1">
                <a:latin typeface="Arial" pitchFamily="34" charset="0"/>
                <a:cs typeface="Arial" pitchFamily="34" charset="0"/>
              </a:rPr>
              <a:t>Distance (Km)</a:t>
            </a:r>
          </a:p>
        </xdr:txBody>
      </xdr:sp>
      <xdr:sp macro="" textlink="'Calculation Data'!$N$18">
        <xdr:nvSpPr>
          <xdr:cNvPr id="27" name="TextBox 26"/>
          <xdr:cNvSpPr txBox="1"/>
        </xdr:nvSpPr>
        <xdr:spPr>
          <a:xfrm>
            <a:off x="228601" y="431001"/>
            <a:ext cx="3124993" cy="11289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fld id="{6DD0B7B7-AF4A-4C74-81CC-705F342246D6}" type="TxLink">
              <a:rPr lang="en-US" sz="4000" b="1">
                <a:solidFill>
                  <a:schemeClr val="tx1">
                    <a:lumMod val="50000"/>
                    <a:lumOff val="50000"/>
                  </a:schemeClr>
                </a:solidFill>
                <a:latin typeface="Arial Black" pitchFamily="34" charset="0"/>
                <a:cs typeface="Arial" pitchFamily="34" charset="0"/>
              </a:rPr>
              <a:pPr algn="l"/>
              <a:t>15 Km/h</a:t>
            </a:fld>
            <a:endParaRPr lang="en-US" sz="4000" b="1">
              <a:solidFill>
                <a:schemeClr val="tx1">
                  <a:lumMod val="50000"/>
                  <a:lumOff val="50000"/>
                </a:schemeClr>
              </a:solidFill>
              <a:latin typeface="Arial Black" pitchFamily="34" charset="0"/>
              <a:cs typeface="Arial" pitchFamily="34" charset="0"/>
            </a:endParaRPr>
          </a:p>
        </xdr:txBody>
      </xdr:sp>
      <xdr:sp macro="" textlink="'Calculation Data'!$O$18">
        <xdr:nvSpPr>
          <xdr:cNvPr id="28" name="TextBox 27"/>
          <xdr:cNvSpPr txBox="1"/>
        </xdr:nvSpPr>
        <xdr:spPr>
          <a:xfrm>
            <a:off x="10259218" y="431001"/>
            <a:ext cx="2433375" cy="8218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fld id="{A9D5BECD-5EAC-4DD7-A551-A10D19552329}" type="TxLink">
              <a:rPr lang="en-US" sz="4000" b="1">
                <a:solidFill>
                  <a:schemeClr val="tx1">
                    <a:lumMod val="50000"/>
                    <a:lumOff val="50000"/>
                  </a:schemeClr>
                </a:solidFill>
                <a:latin typeface="Arial Black" pitchFamily="34" charset="0"/>
                <a:cs typeface="Arial" pitchFamily="34" charset="0"/>
              </a:rPr>
              <a:pPr algn="r"/>
              <a:t>180 Km</a:t>
            </a:fld>
            <a:endParaRPr lang="en-US" sz="4000" b="1">
              <a:solidFill>
                <a:schemeClr val="tx1">
                  <a:lumMod val="50000"/>
                  <a:lumOff val="50000"/>
                </a:schemeClr>
              </a:solidFill>
              <a:latin typeface="Arial Black" pitchFamily="34" charset="0"/>
              <a:cs typeface="Arial" pitchFamily="34" charset="0"/>
            </a:endParaRPr>
          </a:p>
        </xdr:txBody>
      </xdr:sp>
      <xdr:sp macro="" textlink="">
        <xdr:nvSpPr>
          <xdr:cNvPr id="29" name="TextBox 28"/>
          <xdr:cNvSpPr txBox="1"/>
        </xdr:nvSpPr>
        <xdr:spPr>
          <a:xfrm>
            <a:off x="247652" y="306386"/>
            <a:ext cx="2033057" cy="3735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chemeClr val="tx1">
                    <a:lumMod val="85000"/>
                    <a:lumOff val="15000"/>
                  </a:schemeClr>
                </a:solidFill>
                <a:latin typeface="Arial" pitchFamily="34" charset="0"/>
                <a:cs typeface="Arial" pitchFamily="34" charset="0"/>
              </a:rPr>
              <a:t>Speed (Km/h)</a:t>
            </a:r>
          </a:p>
        </xdr:txBody>
      </xdr:sp>
      <xdr:sp macro="" textlink="">
        <xdr:nvSpPr>
          <xdr:cNvPr id="30" name="TextBox 29"/>
          <xdr:cNvSpPr txBox="1"/>
        </xdr:nvSpPr>
        <xdr:spPr>
          <a:xfrm>
            <a:off x="10205244" y="306386"/>
            <a:ext cx="2291028" cy="3735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US" sz="1400" b="1">
                <a:solidFill>
                  <a:schemeClr val="tx1">
                    <a:lumMod val="85000"/>
                    <a:lumOff val="15000"/>
                  </a:schemeClr>
                </a:solidFill>
                <a:latin typeface="Arial" pitchFamily="34" charset="0"/>
                <a:cs typeface="Arial" pitchFamily="34" charset="0"/>
              </a:rPr>
              <a:t>Total Distance Travelled (Km)</a:t>
            </a:r>
          </a:p>
        </xdr:txBody>
      </xdr:sp>
      <xdr:sp macro="" textlink="'Calculation Data'!$P$18">
        <xdr:nvSpPr>
          <xdr:cNvPr id="31" name="TextBox 30"/>
          <xdr:cNvSpPr txBox="1"/>
        </xdr:nvSpPr>
        <xdr:spPr>
          <a:xfrm>
            <a:off x="7088183" y="431002"/>
            <a:ext cx="3399895" cy="8323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fld id="{7C113780-2A98-4702-8395-63101DCB7FD5}" type="TxLink">
              <a:rPr lang="en-US" sz="4000" b="1">
                <a:solidFill>
                  <a:schemeClr val="tx1">
                    <a:lumMod val="50000"/>
                    <a:lumOff val="50000"/>
                  </a:schemeClr>
                </a:solidFill>
                <a:latin typeface="Arial Black" pitchFamily="34" charset="0"/>
                <a:cs typeface="Arial" pitchFamily="34" charset="0"/>
              </a:rPr>
              <a:pPr algn="ctr"/>
              <a:t>11 Stops</a:t>
            </a:fld>
            <a:endParaRPr lang="en-US" sz="4000" b="1">
              <a:solidFill>
                <a:schemeClr val="tx1">
                  <a:lumMod val="50000"/>
                  <a:lumOff val="50000"/>
                </a:schemeClr>
              </a:solidFill>
              <a:latin typeface="Arial Black" pitchFamily="34" charset="0"/>
              <a:cs typeface="Arial" pitchFamily="34" charset="0"/>
            </a:endParaRPr>
          </a:p>
        </xdr:txBody>
      </xdr:sp>
      <xdr:sp macro="" textlink="">
        <xdr:nvSpPr>
          <xdr:cNvPr id="32" name="TextBox 31"/>
          <xdr:cNvSpPr txBox="1"/>
        </xdr:nvSpPr>
        <xdr:spPr>
          <a:xfrm>
            <a:off x="7310432" y="306386"/>
            <a:ext cx="2959363" cy="3735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400" b="1">
                <a:solidFill>
                  <a:schemeClr val="tx1">
                    <a:lumMod val="85000"/>
                    <a:lumOff val="15000"/>
                  </a:schemeClr>
                </a:solidFill>
                <a:latin typeface="Arial" pitchFamily="34" charset="0"/>
                <a:cs typeface="Arial" pitchFamily="34" charset="0"/>
              </a:rPr>
              <a:t>Required Cooling Stops</a:t>
            </a:r>
          </a:p>
        </xdr:txBody>
      </xdr:sp>
      <xdr:sp macro="" textlink="'Calculation Data'!$R$18">
        <xdr:nvSpPr>
          <xdr:cNvPr id="33" name="TextBox 32"/>
          <xdr:cNvSpPr txBox="1"/>
        </xdr:nvSpPr>
        <xdr:spPr>
          <a:xfrm>
            <a:off x="2534734" y="431002"/>
            <a:ext cx="2648480" cy="8019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fld id="{1E492FE7-6B29-490B-BC37-97DDCEA35D45}" type="TxLink">
              <a:rPr lang="en-US" sz="4000" b="1">
                <a:solidFill>
                  <a:schemeClr val="tx1">
                    <a:lumMod val="50000"/>
                    <a:lumOff val="50000"/>
                  </a:schemeClr>
                </a:solidFill>
                <a:latin typeface="Arial Black" pitchFamily="34" charset="0"/>
                <a:cs typeface="Arial" pitchFamily="34" charset="0"/>
              </a:rPr>
              <a:pPr algn="ctr"/>
              <a:t>12 Hrs</a:t>
            </a:fld>
            <a:endParaRPr lang="en-US" sz="4000" b="1">
              <a:solidFill>
                <a:schemeClr val="tx1">
                  <a:lumMod val="50000"/>
                  <a:lumOff val="50000"/>
                </a:schemeClr>
              </a:solidFill>
              <a:latin typeface="Arial Black" pitchFamily="34" charset="0"/>
              <a:cs typeface="Arial" pitchFamily="34" charset="0"/>
            </a:endParaRPr>
          </a:p>
        </xdr:txBody>
      </xdr:sp>
      <xdr:sp macro="" textlink="">
        <xdr:nvSpPr>
          <xdr:cNvPr id="34" name="TextBox 33"/>
          <xdr:cNvSpPr txBox="1"/>
        </xdr:nvSpPr>
        <xdr:spPr>
          <a:xfrm>
            <a:off x="2280725" y="306386"/>
            <a:ext cx="2987146" cy="3735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400" b="1">
                <a:solidFill>
                  <a:schemeClr val="tx1">
                    <a:lumMod val="85000"/>
                    <a:lumOff val="15000"/>
                  </a:schemeClr>
                </a:solidFill>
                <a:latin typeface="Arial" pitchFamily="34" charset="0"/>
                <a:cs typeface="Arial" pitchFamily="34" charset="0"/>
              </a:rPr>
              <a:t>Total Travel Time</a:t>
            </a:r>
          </a:p>
        </xdr:txBody>
      </xdr:sp>
      <xdr:sp macro="" textlink="'Calculation Data'!$S$18">
        <xdr:nvSpPr>
          <xdr:cNvPr id="35" name="TextBox 34"/>
          <xdr:cNvSpPr txBox="1"/>
        </xdr:nvSpPr>
        <xdr:spPr>
          <a:xfrm>
            <a:off x="4808828" y="431003"/>
            <a:ext cx="2618054" cy="7807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fld id="{CA544C97-5ABD-4030-AC18-C529D1736793}" type="TxLink">
              <a:rPr lang="en-US" sz="4000" b="1">
                <a:solidFill>
                  <a:schemeClr val="tx1">
                    <a:lumMod val="50000"/>
                    <a:lumOff val="50000"/>
                  </a:schemeClr>
                </a:solidFill>
                <a:latin typeface="Arial Black" pitchFamily="34" charset="0"/>
                <a:cs typeface="Arial" pitchFamily="34" charset="0"/>
              </a:rPr>
              <a:pPr algn="ctr"/>
              <a:t>8 Hrs</a:t>
            </a:fld>
            <a:endParaRPr lang="en-US" sz="4000" b="1">
              <a:solidFill>
                <a:schemeClr val="tx1">
                  <a:lumMod val="50000"/>
                  <a:lumOff val="50000"/>
                </a:schemeClr>
              </a:solidFill>
              <a:latin typeface="Arial Black" pitchFamily="34" charset="0"/>
              <a:cs typeface="Arial" pitchFamily="34" charset="0"/>
            </a:endParaRPr>
          </a:p>
        </xdr:txBody>
      </xdr:sp>
      <xdr:sp macro="" textlink="">
        <xdr:nvSpPr>
          <xdr:cNvPr id="36" name="TextBox 35"/>
          <xdr:cNvSpPr txBox="1"/>
        </xdr:nvSpPr>
        <xdr:spPr>
          <a:xfrm>
            <a:off x="4548204" y="306386"/>
            <a:ext cx="2963335" cy="3735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400" b="1">
                <a:solidFill>
                  <a:schemeClr val="tx1">
                    <a:lumMod val="85000"/>
                    <a:lumOff val="15000"/>
                  </a:schemeClr>
                </a:solidFill>
                <a:latin typeface="Arial" pitchFamily="34" charset="0"/>
                <a:cs typeface="Arial" pitchFamily="34" charset="0"/>
              </a:rPr>
              <a:t>Total Cooling Stop Time</a:t>
            </a:r>
          </a:p>
        </xdr:txBody>
      </xdr:sp>
      <xdr:graphicFrame macro="">
        <xdr:nvGraphicFramePr>
          <xdr:cNvPr id="40" name="Chart 39"/>
          <xdr:cNvGraphicFramePr>
            <a:graphicFrameLocks/>
          </xdr:cNvGraphicFramePr>
        </xdr:nvGraphicFramePr>
        <xdr:xfrm>
          <a:off x="2008188" y="1934103"/>
          <a:ext cx="10646990" cy="64426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486833</xdr:colOff>
      <xdr:row>1</xdr:row>
      <xdr:rowOff>10583</xdr:rowOff>
    </xdr:from>
    <xdr:to>
      <xdr:col>25</xdr:col>
      <xdr:colOff>209550</xdr:colOff>
      <xdr:row>14</xdr:row>
      <xdr:rowOff>81492</xdr:rowOff>
    </xdr:to>
    <xdr:grpSp>
      <xdr:nvGrpSpPr>
        <xdr:cNvPr id="20" name="Group 19"/>
        <xdr:cNvGrpSpPr/>
      </xdr:nvGrpSpPr>
      <xdr:grpSpPr>
        <a:xfrm>
          <a:off x="13932958" y="185208"/>
          <a:ext cx="4223280" cy="2341034"/>
          <a:chOff x="523875" y="276225"/>
          <a:chExt cx="4019550" cy="2305050"/>
        </a:xfrm>
      </xdr:grpSpPr>
      <xdr:pic>
        <xdr:nvPicPr>
          <xdr:cNvPr id="21" name="Picture 20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55319" b="69255"/>
          <a:stretch/>
        </xdr:blipFill>
        <xdr:spPr bwMode="auto">
          <a:xfrm>
            <a:off x="523875" y="276225"/>
            <a:ext cx="3200400" cy="22955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Picture 21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5319" r="30984" b="69255"/>
          <a:stretch/>
        </xdr:blipFill>
        <xdr:spPr bwMode="auto">
          <a:xfrm>
            <a:off x="3562350" y="285750"/>
            <a:ext cx="981075" cy="22955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</xdr:col>
      <xdr:colOff>0</xdr:colOff>
      <xdr:row>1</xdr:row>
      <xdr:rowOff>0</xdr:rowOff>
    </xdr:from>
    <xdr:to>
      <xdr:col>18</xdr:col>
      <xdr:colOff>42334</xdr:colOff>
      <xdr:row>14</xdr:row>
      <xdr:rowOff>137056</xdr:rowOff>
    </xdr:to>
    <xdr:grpSp>
      <xdr:nvGrpSpPr>
        <xdr:cNvPr id="24" name="Group 23"/>
        <xdr:cNvGrpSpPr/>
      </xdr:nvGrpSpPr>
      <xdr:grpSpPr>
        <a:xfrm>
          <a:off x="142875" y="174625"/>
          <a:ext cx="13345584" cy="2407181"/>
          <a:chOff x="190500" y="178594"/>
          <a:chExt cx="12651053" cy="2458775"/>
        </a:xfrm>
      </xdr:grpSpPr>
      <xdr:sp macro="" textlink="">
        <xdr:nvSpPr>
          <xdr:cNvPr id="25" name="Light Linear Dial Background Rectangle"/>
          <xdr:cNvSpPr/>
        </xdr:nvSpPr>
        <xdr:spPr bwMode="auto">
          <a:xfrm>
            <a:off x="190500" y="178594"/>
            <a:ext cx="12651053" cy="2458775"/>
          </a:xfrm>
          <a:prstGeom prst="roundRect">
            <a:avLst>
              <a:gd name="adj" fmla="val 10723"/>
            </a:avLst>
          </a:prstGeom>
          <a:gradFill flip="none" rotWithShape="1">
            <a:gsLst>
              <a:gs pos="0">
                <a:srgbClr val="FFFFFF"/>
              </a:gs>
              <a:gs pos="100000">
                <a:schemeClr val="accent5">
                  <a:lumMod val="60000"/>
                  <a:lumOff val="40000"/>
                </a:schemeClr>
              </a:gs>
            </a:gsLst>
            <a:lin ang="5400000" scaled="0"/>
            <a:tileRect/>
          </a:gra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graphicFrame macro="">
        <xdr:nvGraphicFramePr>
          <xdr:cNvPr id="26" name="Chart 25"/>
          <xdr:cNvGraphicFramePr>
            <a:graphicFrameLocks/>
          </xdr:cNvGraphicFramePr>
        </xdr:nvGraphicFramePr>
        <xdr:xfrm>
          <a:off x="2034646" y="1251738"/>
          <a:ext cx="10675940" cy="83052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27" name="TextBox 26"/>
          <xdr:cNvSpPr txBox="1"/>
        </xdr:nvSpPr>
        <xdr:spPr>
          <a:xfrm>
            <a:off x="247652" y="1420809"/>
            <a:ext cx="1969557" cy="5032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2000" b="1">
                <a:latin typeface="Arial" pitchFamily="34" charset="0"/>
                <a:cs typeface="Arial" pitchFamily="34" charset="0"/>
              </a:rPr>
              <a:t>Time (Hrs)</a:t>
            </a:r>
          </a:p>
        </xdr:txBody>
      </xdr:sp>
      <xdr:sp macro="" textlink="">
        <xdr:nvSpPr>
          <xdr:cNvPr id="28" name="TextBox 27"/>
          <xdr:cNvSpPr txBox="1"/>
        </xdr:nvSpPr>
        <xdr:spPr>
          <a:xfrm>
            <a:off x="247652" y="1974586"/>
            <a:ext cx="2033057" cy="50456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2000" b="1">
                <a:latin typeface="Arial" pitchFamily="34" charset="0"/>
                <a:cs typeface="Arial" pitchFamily="34" charset="0"/>
              </a:rPr>
              <a:t>Distance (Km)</a:t>
            </a:r>
          </a:p>
        </xdr:txBody>
      </xdr:sp>
      <xdr:sp macro="" textlink="'Calculation Data'!$N$18">
        <xdr:nvSpPr>
          <xdr:cNvPr id="29" name="TextBox 28"/>
          <xdr:cNvSpPr txBox="1"/>
        </xdr:nvSpPr>
        <xdr:spPr>
          <a:xfrm>
            <a:off x="228601" y="431001"/>
            <a:ext cx="3124993" cy="11289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fld id="{6DD0B7B7-AF4A-4C74-81CC-705F342246D6}" type="TxLink">
              <a:rPr lang="en-US" sz="4000" b="1">
                <a:solidFill>
                  <a:schemeClr val="tx1">
                    <a:lumMod val="50000"/>
                    <a:lumOff val="50000"/>
                  </a:schemeClr>
                </a:solidFill>
                <a:latin typeface="Arial Black" pitchFamily="34" charset="0"/>
                <a:cs typeface="Arial" pitchFamily="34" charset="0"/>
              </a:rPr>
              <a:pPr algn="l"/>
              <a:t>15 Km/h</a:t>
            </a:fld>
            <a:endParaRPr lang="en-US" sz="4000" b="1">
              <a:solidFill>
                <a:schemeClr val="tx1">
                  <a:lumMod val="50000"/>
                  <a:lumOff val="50000"/>
                </a:schemeClr>
              </a:solidFill>
              <a:latin typeface="Arial Black" pitchFamily="34" charset="0"/>
              <a:cs typeface="Arial" pitchFamily="34" charset="0"/>
            </a:endParaRPr>
          </a:p>
        </xdr:txBody>
      </xdr:sp>
      <xdr:sp macro="" textlink="'Calculation Data'!$O$18">
        <xdr:nvSpPr>
          <xdr:cNvPr id="30" name="TextBox 29"/>
          <xdr:cNvSpPr txBox="1"/>
        </xdr:nvSpPr>
        <xdr:spPr>
          <a:xfrm>
            <a:off x="10259218" y="431001"/>
            <a:ext cx="2433375" cy="8218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fld id="{A9D5BECD-5EAC-4DD7-A551-A10D19552329}" type="TxLink">
              <a:rPr lang="en-US" sz="4000" b="1">
                <a:solidFill>
                  <a:schemeClr val="tx1">
                    <a:lumMod val="50000"/>
                    <a:lumOff val="50000"/>
                  </a:schemeClr>
                </a:solidFill>
                <a:latin typeface="Arial Black" pitchFamily="34" charset="0"/>
                <a:cs typeface="Arial" pitchFamily="34" charset="0"/>
              </a:rPr>
              <a:pPr algn="r"/>
              <a:t>180 Km</a:t>
            </a:fld>
            <a:endParaRPr lang="en-US" sz="4000" b="1">
              <a:solidFill>
                <a:schemeClr val="tx1">
                  <a:lumMod val="50000"/>
                  <a:lumOff val="50000"/>
                </a:schemeClr>
              </a:solidFill>
              <a:latin typeface="Arial Black" pitchFamily="34" charset="0"/>
              <a:cs typeface="Arial" pitchFamily="34" charset="0"/>
            </a:endParaRPr>
          </a:p>
        </xdr:txBody>
      </xdr:sp>
      <xdr:sp macro="" textlink="">
        <xdr:nvSpPr>
          <xdr:cNvPr id="31" name="TextBox 30"/>
          <xdr:cNvSpPr txBox="1"/>
        </xdr:nvSpPr>
        <xdr:spPr>
          <a:xfrm>
            <a:off x="247652" y="306386"/>
            <a:ext cx="2033057" cy="3735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>
                <a:solidFill>
                  <a:schemeClr val="tx1">
                    <a:lumMod val="85000"/>
                    <a:lumOff val="15000"/>
                  </a:schemeClr>
                </a:solidFill>
                <a:latin typeface="Arial" pitchFamily="34" charset="0"/>
                <a:cs typeface="Arial" pitchFamily="34" charset="0"/>
              </a:rPr>
              <a:t>Speed (Km/h)</a:t>
            </a:r>
          </a:p>
        </xdr:txBody>
      </xdr:sp>
      <xdr:sp macro="" textlink="">
        <xdr:nvSpPr>
          <xdr:cNvPr id="32" name="TextBox 31"/>
          <xdr:cNvSpPr txBox="1"/>
        </xdr:nvSpPr>
        <xdr:spPr>
          <a:xfrm>
            <a:off x="10205244" y="306386"/>
            <a:ext cx="2291028" cy="3735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en-US" sz="1400" b="1">
                <a:solidFill>
                  <a:schemeClr val="tx1">
                    <a:lumMod val="85000"/>
                    <a:lumOff val="15000"/>
                  </a:schemeClr>
                </a:solidFill>
                <a:latin typeface="Arial" pitchFamily="34" charset="0"/>
                <a:cs typeface="Arial" pitchFamily="34" charset="0"/>
              </a:rPr>
              <a:t>Total Distance Travelled (Km)</a:t>
            </a:r>
          </a:p>
        </xdr:txBody>
      </xdr:sp>
      <xdr:sp macro="" textlink="'Calculation Data'!$P$18">
        <xdr:nvSpPr>
          <xdr:cNvPr id="33" name="TextBox 32"/>
          <xdr:cNvSpPr txBox="1"/>
        </xdr:nvSpPr>
        <xdr:spPr>
          <a:xfrm>
            <a:off x="7088183" y="431002"/>
            <a:ext cx="3399895" cy="83238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fld id="{7C113780-2A98-4702-8395-63101DCB7FD5}" type="TxLink">
              <a:rPr lang="en-US" sz="4000" b="1">
                <a:solidFill>
                  <a:schemeClr val="tx1">
                    <a:lumMod val="50000"/>
                    <a:lumOff val="50000"/>
                  </a:schemeClr>
                </a:solidFill>
                <a:latin typeface="Arial Black" pitchFamily="34" charset="0"/>
                <a:cs typeface="Arial" pitchFamily="34" charset="0"/>
              </a:rPr>
              <a:pPr algn="ctr"/>
              <a:t>11 Stops</a:t>
            </a:fld>
            <a:endParaRPr lang="en-US" sz="4000" b="1">
              <a:solidFill>
                <a:schemeClr val="tx1">
                  <a:lumMod val="50000"/>
                  <a:lumOff val="50000"/>
                </a:schemeClr>
              </a:solidFill>
              <a:latin typeface="Arial Black" pitchFamily="34" charset="0"/>
              <a:cs typeface="Arial" pitchFamily="34" charset="0"/>
            </a:endParaRPr>
          </a:p>
        </xdr:txBody>
      </xdr:sp>
      <xdr:sp macro="" textlink="">
        <xdr:nvSpPr>
          <xdr:cNvPr id="34" name="TextBox 33"/>
          <xdr:cNvSpPr txBox="1"/>
        </xdr:nvSpPr>
        <xdr:spPr>
          <a:xfrm>
            <a:off x="7310432" y="306386"/>
            <a:ext cx="2959363" cy="3735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400" b="1">
                <a:solidFill>
                  <a:schemeClr val="tx1">
                    <a:lumMod val="85000"/>
                    <a:lumOff val="15000"/>
                  </a:schemeClr>
                </a:solidFill>
                <a:latin typeface="Arial" pitchFamily="34" charset="0"/>
                <a:cs typeface="Arial" pitchFamily="34" charset="0"/>
              </a:rPr>
              <a:t>Required Cooling Stops</a:t>
            </a:r>
          </a:p>
        </xdr:txBody>
      </xdr:sp>
      <xdr:sp macro="" textlink="'Calculation Data'!$R$18">
        <xdr:nvSpPr>
          <xdr:cNvPr id="35" name="TextBox 34"/>
          <xdr:cNvSpPr txBox="1"/>
        </xdr:nvSpPr>
        <xdr:spPr>
          <a:xfrm>
            <a:off x="2534734" y="431002"/>
            <a:ext cx="2648480" cy="8019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fld id="{1E492FE7-6B29-490B-BC37-97DDCEA35D45}" type="TxLink">
              <a:rPr lang="en-US" sz="4000" b="1">
                <a:solidFill>
                  <a:schemeClr val="tx1">
                    <a:lumMod val="50000"/>
                    <a:lumOff val="50000"/>
                  </a:schemeClr>
                </a:solidFill>
                <a:latin typeface="Arial Black" pitchFamily="34" charset="0"/>
                <a:cs typeface="Arial" pitchFamily="34" charset="0"/>
              </a:rPr>
              <a:pPr algn="ctr"/>
              <a:t>12 Hrs</a:t>
            </a:fld>
            <a:endParaRPr lang="en-US" sz="4000" b="1">
              <a:solidFill>
                <a:schemeClr val="tx1">
                  <a:lumMod val="50000"/>
                  <a:lumOff val="50000"/>
                </a:schemeClr>
              </a:solidFill>
              <a:latin typeface="Arial Black" pitchFamily="34" charset="0"/>
              <a:cs typeface="Arial" pitchFamily="34" charset="0"/>
            </a:endParaRPr>
          </a:p>
        </xdr:txBody>
      </xdr:sp>
      <xdr:sp macro="" textlink="">
        <xdr:nvSpPr>
          <xdr:cNvPr id="36" name="TextBox 35"/>
          <xdr:cNvSpPr txBox="1"/>
        </xdr:nvSpPr>
        <xdr:spPr>
          <a:xfrm>
            <a:off x="2280725" y="306386"/>
            <a:ext cx="2987146" cy="3735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400" b="1">
                <a:solidFill>
                  <a:schemeClr val="tx1">
                    <a:lumMod val="85000"/>
                    <a:lumOff val="15000"/>
                  </a:schemeClr>
                </a:solidFill>
                <a:latin typeface="Arial" pitchFamily="34" charset="0"/>
                <a:cs typeface="Arial" pitchFamily="34" charset="0"/>
              </a:rPr>
              <a:t>Total Travel Time</a:t>
            </a:r>
          </a:p>
        </xdr:txBody>
      </xdr:sp>
      <xdr:sp macro="" textlink="'Calculation Data'!$S$18">
        <xdr:nvSpPr>
          <xdr:cNvPr id="37" name="TextBox 36"/>
          <xdr:cNvSpPr txBox="1"/>
        </xdr:nvSpPr>
        <xdr:spPr>
          <a:xfrm>
            <a:off x="4808828" y="431003"/>
            <a:ext cx="2618054" cy="7807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fld id="{CA544C97-5ABD-4030-AC18-C529D1736793}" type="TxLink">
              <a:rPr lang="en-US" sz="4000" b="1">
                <a:solidFill>
                  <a:schemeClr val="tx1">
                    <a:lumMod val="50000"/>
                    <a:lumOff val="50000"/>
                  </a:schemeClr>
                </a:solidFill>
                <a:latin typeface="Arial Black" pitchFamily="34" charset="0"/>
                <a:cs typeface="Arial" pitchFamily="34" charset="0"/>
              </a:rPr>
              <a:pPr algn="ctr"/>
              <a:t>8 Hrs</a:t>
            </a:fld>
            <a:endParaRPr lang="en-US" sz="4000" b="1">
              <a:solidFill>
                <a:schemeClr val="tx1">
                  <a:lumMod val="50000"/>
                  <a:lumOff val="50000"/>
                </a:schemeClr>
              </a:solidFill>
              <a:latin typeface="Arial Black" pitchFamily="34" charset="0"/>
              <a:cs typeface="Arial" pitchFamily="34" charset="0"/>
            </a:endParaRPr>
          </a:p>
        </xdr:txBody>
      </xdr:sp>
      <xdr:sp macro="" textlink="">
        <xdr:nvSpPr>
          <xdr:cNvPr id="38" name="TextBox 37"/>
          <xdr:cNvSpPr txBox="1"/>
        </xdr:nvSpPr>
        <xdr:spPr>
          <a:xfrm>
            <a:off x="4548204" y="306386"/>
            <a:ext cx="2963335" cy="37359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1400" b="1">
                <a:solidFill>
                  <a:schemeClr val="tx1">
                    <a:lumMod val="85000"/>
                    <a:lumOff val="15000"/>
                  </a:schemeClr>
                </a:solidFill>
                <a:latin typeface="Arial" pitchFamily="34" charset="0"/>
                <a:cs typeface="Arial" pitchFamily="34" charset="0"/>
              </a:rPr>
              <a:t>Total Cooling Stop Time</a:t>
            </a:r>
          </a:p>
        </xdr:txBody>
      </xdr:sp>
      <xdr:graphicFrame macro="">
        <xdr:nvGraphicFramePr>
          <xdr:cNvPr id="39" name="Chart 38"/>
          <xdr:cNvGraphicFramePr>
            <a:graphicFrameLocks/>
          </xdr:cNvGraphicFramePr>
        </xdr:nvGraphicFramePr>
        <xdr:xfrm>
          <a:off x="2008188" y="1934103"/>
          <a:ext cx="10646990" cy="64426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7:N24"/>
  <sheetViews>
    <sheetView showGridLines="0" tabSelected="1" zoomScale="80" zoomScaleNormal="80" workbookViewId="0"/>
  </sheetViews>
  <sheetFormatPr defaultColWidth="9.1796875" defaultRowHeight="14" x14ac:dyDescent="0.3"/>
  <cols>
    <col min="1" max="1" width="2.81640625" style="1" customWidth="1"/>
    <col min="2" max="11" width="9.1796875" style="1"/>
    <col min="12" max="12" width="6.453125" style="1" customWidth="1"/>
    <col min="13" max="13" width="19" style="1" customWidth="1"/>
    <col min="14" max="16384" width="9.1796875" style="1"/>
  </cols>
  <sheetData>
    <row r="17" spans="9:14" ht="26.25" x14ac:dyDescent="0.4">
      <c r="I17" s="12" t="s">
        <v>40</v>
      </c>
    </row>
    <row r="18" spans="9:14" ht="15" thickBot="1" x14ac:dyDescent="0.25"/>
    <row r="19" spans="9:14" ht="26.25" thickBot="1" x14ac:dyDescent="0.4">
      <c r="I19" s="11" t="s">
        <v>39</v>
      </c>
      <c r="M19" s="13">
        <v>15</v>
      </c>
      <c r="N19" s="11" t="s">
        <v>41</v>
      </c>
    </row>
    <row r="20" spans="9:14" ht="15" thickBot="1" x14ac:dyDescent="0.25"/>
    <row r="21" spans="9:14" ht="26.25" thickBot="1" x14ac:dyDescent="0.4">
      <c r="I21" s="11" t="s">
        <v>46</v>
      </c>
      <c r="M21" s="13">
        <v>60</v>
      </c>
      <c r="N21" s="11" t="s">
        <v>45</v>
      </c>
    </row>
    <row r="22" spans="9:14" ht="15" thickBot="1" x14ac:dyDescent="0.25"/>
    <row r="23" spans="9:14" ht="26.25" thickBot="1" x14ac:dyDescent="0.4">
      <c r="I23" s="11" t="s">
        <v>47</v>
      </c>
      <c r="M23" s="13">
        <v>120</v>
      </c>
      <c r="N23" s="11" t="s">
        <v>45</v>
      </c>
    </row>
    <row r="24" spans="9:14" ht="30.75" customHeight="1" x14ac:dyDescent="0.2"/>
  </sheetData>
  <sheetProtection password="C27A" sheet="1" objects="1" scenario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T47"/>
  <sheetViews>
    <sheetView showGridLines="0" zoomScale="80" zoomScaleNormal="80" workbookViewId="0"/>
  </sheetViews>
  <sheetFormatPr defaultColWidth="9.1796875" defaultRowHeight="14" x14ac:dyDescent="0.3"/>
  <cols>
    <col min="1" max="1" width="2" style="1" customWidth="1"/>
    <col min="2" max="2" width="9.1796875" style="1"/>
    <col min="3" max="4" width="10.453125" style="1" customWidth="1"/>
    <col min="5" max="5" width="22.453125" style="1" customWidth="1"/>
    <col min="6" max="6" width="15.1796875" style="1" customWidth="1"/>
    <col min="7" max="9" width="10.453125" style="1" customWidth="1"/>
    <col min="10" max="10" width="14.7265625" style="1" customWidth="1"/>
    <col min="11" max="11" width="15" style="1" customWidth="1"/>
    <col min="12" max="12" width="9.7265625" style="1" customWidth="1"/>
    <col min="13" max="13" width="8.26953125" style="1" customWidth="1"/>
    <col min="14" max="15" width="10.453125" style="1" customWidth="1"/>
    <col min="16" max="16" width="2.1796875" style="1" customWidth="1"/>
    <col min="17" max="17" width="9.1796875" style="1"/>
    <col min="18" max="18" width="11.1796875" style="1" customWidth="1"/>
    <col min="19" max="16384" width="9.1796875" style="1"/>
  </cols>
  <sheetData>
    <row r="6" spans="3:15" ht="14.25" x14ac:dyDescent="0.2">
      <c r="C6" s="2"/>
      <c r="D6" s="2"/>
      <c r="E6" s="3"/>
      <c r="F6" s="2"/>
      <c r="G6" s="3"/>
      <c r="H6" s="2"/>
      <c r="I6" s="2"/>
      <c r="J6" s="2"/>
      <c r="K6" s="2"/>
      <c r="L6" s="2"/>
      <c r="M6" s="2"/>
      <c r="N6" s="2"/>
      <c r="O6" s="2"/>
    </row>
    <row r="17" spans="2:20" ht="15" x14ac:dyDescent="0.25">
      <c r="B17" s="1" t="s">
        <v>0</v>
      </c>
      <c r="E17" s="4">
        <f>Dashboard!M19</f>
        <v>15</v>
      </c>
      <c r="F17" s="1" t="s">
        <v>19</v>
      </c>
      <c r="G17" s="5" t="str">
        <f>IF(E17&gt;30,"Speed Greater Than 30 Km/h!!","")</f>
        <v/>
      </c>
    </row>
    <row r="18" spans="2:20" ht="14.25" x14ac:dyDescent="0.2">
      <c r="B18" s="1" t="s">
        <v>18</v>
      </c>
      <c r="E18" s="6">
        <f>IF(E17&gt;30,30,E17)</f>
        <v>15</v>
      </c>
      <c r="F18" s="1" t="s">
        <v>19</v>
      </c>
      <c r="N18" s="1" t="str">
        <f>CONCATENATE(E18," Km/h")</f>
        <v>15 Km/h</v>
      </c>
      <c r="O18" s="1" t="str">
        <f>CONCATENATE(K45," Km")</f>
        <v>180 Km</v>
      </c>
      <c r="P18" s="1" t="s">
        <v>36</v>
      </c>
      <c r="R18" s="1" t="s">
        <v>37</v>
      </c>
      <c r="S18" s="1" t="s">
        <v>38</v>
      </c>
    </row>
    <row r="19" spans="2:20" ht="14.25" x14ac:dyDescent="0.2">
      <c r="E19" s="6"/>
    </row>
    <row r="20" spans="2:20" ht="14.25" x14ac:dyDescent="0.2">
      <c r="D20" s="7"/>
      <c r="E20" s="7"/>
      <c r="F20" s="7"/>
      <c r="G20" s="7"/>
      <c r="S20" s="14" t="s">
        <v>35</v>
      </c>
    </row>
    <row r="21" spans="2:20" ht="14.25" x14ac:dyDescent="0.2">
      <c r="D21" s="2" t="s">
        <v>17</v>
      </c>
      <c r="E21" s="2" t="s">
        <v>32</v>
      </c>
      <c r="F21" s="2" t="s">
        <v>27</v>
      </c>
      <c r="G21" s="2" t="s">
        <v>30</v>
      </c>
      <c r="H21" s="2" t="s">
        <v>13</v>
      </c>
      <c r="I21" s="2" t="s">
        <v>14</v>
      </c>
      <c r="J21" s="2" t="s">
        <v>20</v>
      </c>
      <c r="K21" s="2" t="s">
        <v>21</v>
      </c>
      <c r="R21" s="14"/>
      <c r="S21" s="14">
        <f>Dashboard!M21+E18</f>
        <v>75</v>
      </c>
      <c r="T21" s="14">
        <f>Dashboard!M23+E18</f>
        <v>135</v>
      </c>
    </row>
    <row r="22" spans="2:20" ht="14.25" x14ac:dyDescent="0.2">
      <c r="C22" s="2" t="s">
        <v>15</v>
      </c>
      <c r="D22" s="2" t="s">
        <v>22</v>
      </c>
      <c r="E22" s="2" t="s">
        <v>33</v>
      </c>
      <c r="F22" s="2" t="s">
        <v>28</v>
      </c>
      <c r="G22" s="2" t="s">
        <v>31</v>
      </c>
      <c r="H22" s="2" t="s">
        <v>24</v>
      </c>
      <c r="I22" s="2" t="s">
        <v>24</v>
      </c>
      <c r="J22" s="2" t="s">
        <v>23</v>
      </c>
      <c r="K22" s="2" t="s">
        <v>23</v>
      </c>
      <c r="L22" s="2"/>
      <c r="M22" s="2"/>
      <c r="N22" s="15" t="s">
        <v>34</v>
      </c>
      <c r="O22" s="15"/>
      <c r="R22" s="14" t="s">
        <v>42</v>
      </c>
      <c r="S22" s="14" t="s">
        <v>43</v>
      </c>
      <c r="T22" s="14" t="s">
        <v>44</v>
      </c>
    </row>
    <row r="23" spans="2:20" ht="14.25" x14ac:dyDescent="0.2">
      <c r="B23" s="1" t="s">
        <v>1</v>
      </c>
      <c r="C23" s="8" t="s">
        <v>16</v>
      </c>
      <c r="D23" s="8">
        <f>E18</f>
        <v>15</v>
      </c>
      <c r="E23" s="8" t="str">
        <f>IF($E$18=30,"Distance", "Time")</f>
        <v>Time</v>
      </c>
      <c r="F23" s="9" t="s">
        <v>29</v>
      </c>
      <c r="G23" s="9">
        <v>1</v>
      </c>
      <c r="H23" s="8">
        <v>0</v>
      </c>
      <c r="I23" s="8">
        <f>H23+1</f>
        <v>1</v>
      </c>
      <c r="J23" s="8">
        <v>0</v>
      </c>
      <c r="K23" s="8">
        <f>J23+(D23*1)</f>
        <v>15</v>
      </c>
      <c r="L23" s="8" t="str">
        <f>CONCATENATE($E$18," Km/h")</f>
        <v>15 Km/h</v>
      </c>
      <c r="M23" s="8">
        <f>F24</f>
        <v>30</v>
      </c>
      <c r="N23" s="8">
        <f>H23</f>
        <v>0</v>
      </c>
      <c r="O23" s="8">
        <f>I23</f>
        <v>1</v>
      </c>
      <c r="P23" s="10"/>
      <c r="Q23" s="8">
        <f>J23</f>
        <v>0</v>
      </c>
      <c r="R23" s="8">
        <f>IF(K23&lt;$S$21,K23,NA())</f>
        <v>15</v>
      </c>
      <c r="S23" s="8" t="e">
        <f>IF(K23&gt;=$S$21,IF(K23&lt;$T$21,K23,NA()),NA())</f>
        <v>#N/A</v>
      </c>
      <c r="T23" s="8" t="e">
        <f>IF(K23&gt;=$T$21,K23,NA())</f>
        <v>#N/A</v>
      </c>
    </row>
    <row r="24" spans="2:20" ht="14.25" x14ac:dyDescent="0.2">
      <c r="C24" s="8" t="s">
        <v>25</v>
      </c>
      <c r="D24" s="8">
        <v>0</v>
      </c>
      <c r="E24" s="9" t="s">
        <v>26</v>
      </c>
      <c r="F24" s="8">
        <f>IF(G23&lt;4,30,60)</f>
        <v>30</v>
      </c>
      <c r="G24" s="9" t="s">
        <v>26</v>
      </c>
      <c r="H24" s="8">
        <f t="shared" ref="H24:H45" si="0">I23</f>
        <v>1</v>
      </c>
      <c r="I24" s="8">
        <f>H24+(F24/60)</f>
        <v>1.5</v>
      </c>
      <c r="J24" s="8">
        <f t="shared" ref="J24:J45" si="1">K23</f>
        <v>15</v>
      </c>
      <c r="K24" s="8">
        <f>J24</f>
        <v>15</v>
      </c>
      <c r="L24" s="8"/>
      <c r="M24" s="8"/>
      <c r="N24" s="8"/>
      <c r="O24" s="8"/>
      <c r="P24" s="10"/>
      <c r="Q24" s="8"/>
      <c r="R24" s="8"/>
      <c r="S24" s="8"/>
      <c r="T24" s="8"/>
    </row>
    <row r="25" spans="2:20" ht="14.25" x14ac:dyDescent="0.2">
      <c r="B25" s="1" t="s">
        <v>2</v>
      </c>
      <c r="C25" s="8" t="s">
        <v>16</v>
      </c>
      <c r="D25" s="8">
        <f>D23</f>
        <v>15</v>
      </c>
      <c r="E25" s="8" t="str">
        <f>IF($E$18=30,"Distance", "Time")</f>
        <v>Time</v>
      </c>
      <c r="F25" s="9" t="s">
        <v>29</v>
      </c>
      <c r="G25" s="9">
        <f>IF(G23=4,1,G23+(I25-I23))</f>
        <v>2.5</v>
      </c>
      <c r="H25" s="8">
        <f t="shared" si="0"/>
        <v>1.5</v>
      </c>
      <c r="I25" s="8">
        <f>H25+1</f>
        <v>2.5</v>
      </c>
      <c r="J25" s="8">
        <f t="shared" si="1"/>
        <v>15</v>
      </c>
      <c r="K25" s="8">
        <f>J25+(D25*1)</f>
        <v>30</v>
      </c>
      <c r="L25" s="8" t="str">
        <f>CONCATENATE($E$18," Km/h")</f>
        <v>15 Km/h</v>
      </c>
      <c r="M25" s="8">
        <f>F26</f>
        <v>30</v>
      </c>
      <c r="N25" s="8">
        <f>H25</f>
        <v>1.5</v>
      </c>
      <c r="O25" s="8">
        <f>I25</f>
        <v>2.5</v>
      </c>
      <c r="P25" s="10"/>
      <c r="Q25" s="8">
        <f>J25</f>
        <v>15</v>
      </c>
      <c r="R25" s="8">
        <f>IF(K25&lt;$S$21,K25,NA())</f>
        <v>30</v>
      </c>
      <c r="S25" s="8" t="e">
        <f>IF(K25&gt;=$S$21,IF(K25&lt;$T$21,K25,NA()),NA())</f>
        <v>#N/A</v>
      </c>
      <c r="T25" s="8" t="e">
        <f>IF(K25&gt;=$T$21,K25,NA())</f>
        <v>#N/A</v>
      </c>
    </row>
    <row r="26" spans="2:20" ht="14.25" x14ac:dyDescent="0.2">
      <c r="C26" s="8" t="s">
        <v>25</v>
      </c>
      <c r="D26" s="8">
        <v>0</v>
      </c>
      <c r="E26" s="9" t="s">
        <v>26</v>
      </c>
      <c r="F26" s="8">
        <f>IF(G25&lt;4,30,60)</f>
        <v>30</v>
      </c>
      <c r="G26" s="9" t="s">
        <v>26</v>
      </c>
      <c r="H26" s="8">
        <f t="shared" si="0"/>
        <v>2.5</v>
      </c>
      <c r="I26" s="8">
        <f>H26+(F26/60)</f>
        <v>3</v>
      </c>
      <c r="J26" s="8">
        <f t="shared" si="1"/>
        <v>30</v>
      </c>
      <c r="K26" s="8">
        <f>J26</f>
        <v>30</v>
      </c>
      <c r="L26" s="8"/>
      <c r="M26" s="8"/>
      <c r="N26" s="8"/>
      <c r="O26" s="8"/>
      <c r="P26" s="10"/>
      <c r="Q26" s="8"/>
      <c r="R26" s="8"/>
      <c r="S26" s="8"/>
      <c r="T26" s="8"/>
    </row>
    <row r="27" spans="2:20" ht="14.25" x14ac:dyDescent="0.2">
      <c r="B27" s="1" t="s">
        <v>3</v>
      </c>
      <c r="C27" s="8" t="s">
        <v>16</v>
      </c>
      <c r="D27" s="8">
        <f>D25</f>
        <v>15</v>
      </c>
      <c r="E27" s="8" t="str">
        <f>IF($E$18=30,"Distance", "Time")</f>
        <v>Time</v>
      </c>
      <c r="F27" s="9" t="s">
        <v>29</v>
      </c>
      <c r="G27" s="9">
        <f>IF(G25=4,1,G25+(I27-I25))</f>
        <v>4</v>
      </c>
      <c r="H27" s="8">
        <f t="shared" si="0"/>
        <v>3</v>
      </c>
      <c r="I27" s="8">
        <f>H27+1</f>
        <v>4</v>
      </c>
      <c r="J27" s="8">
        <f t="shared" si="1"/>
        <v>30</v>
      </c>
      <c r="K27" s="8">
        <f>J27+(D27*1)</f>
        <v>45</v>
      </c>
      <c r="L27" s="8" t="str">
        <f>CONCATENATE($E$18," Km/h")</f>
        <v>15 Km/h</v>
      </c>
      <c r="M27" s="8" t="str">
        <f>CONCATENATE(F28," Mins")</f>
        <v>60 Mins</v>
      </c>
      <c r="N27" s="8">
        <f>H27</f>
        <v>3</v>
      </c>
      <c r="O27" s="8">
        <f>I27</f>
        <v>4</v>
      </c>
      <c r="P27" s="10"/>
      <c r="Q27" s="8">
        <f>J27</f>
        <v>30</v>
      </c>
      <c r="R27" s="8">
        <f>IF(K27&lt;$S$21,K27,NA())</f>
        <v>45</v>
      </c>
      <c r="S27" s="8" t="e">
        <f>IF(K27&gt;=$S$21,IF(K27&lt;$T$21,K27,NA()),NA())</f>
        <v>#N/A</v>
      </c>
      <c r="T27" s="8" t="e">
        <f>IF(K27&gt;=$T$21,K27,NA())</f>
        <v>#N/A</v>
      </c>
    </row>
    <row r="28" spans="2:20" ht="14.25" x14ac:dyDescent="0.2">
      <c r="C28" s="8" t="s">
        <v>25</v>
      </c>
      <c r="D28" s="8">
        <v>0</v>
      </c>
      <c r="E28" s="9" t="s">
        <v>26</v>
      </c>
      <c r="F28" s="8">
        <f>IF(G27&lt;4,30,60)</f>
        <v>60</v>
      </c>
      <c r="G28" s="9" t="s">
        <v>26</v>
      </c>
      <c r="H28" s="8">
        <f t="shared" si="0"/>
        <v>4</v>
      </c>
      <c r="I28" s="8">
        <f>H28+(F28/60)</f>
        <v>5</v>
      </c>
      <c r="J28" s="8">
        <f t="shared" si="1"/>
        <v>45</v>
      </c>
      <c r="K28" s="8">
        <f>J28</f>
        <v>45</v>
      </c>
      <c r="L28" s="8"/>
      <c r="M28" s="8"/>
      <c r="N28" s="8"/>
      <c r="O28" s="8"/>
      <c r="P28" s="10"/>
      <c r="Q28" s="8"/>
      <c r="R28" s="8"/>
      <c r="S28" s="8"/>
      <c r="T28" s="8"/>
    </row>
    <row r="29" spans="2:20" ht="14.25" x14ac:dyDescent="0.2">
      <c r="B29" s="1" t="s">
        <v>4</v>
      </c>
      <c r="C29" s="8" t="s">
        <v>16</v>
      </c>
      <c r="D29" s="8">
        <f>D27</f>
        <v>15</v>
      </c>
      <c r="E29" s="8" t="str">
        <f>IF($E$18=30,"Distance", "Time")</f>
        <v>Time</v>
      </c>
      <c r="F29" s="9" t="s">
        <v>29</v>
      </c>
      <c r="G29" s="9">
        <f>IF(G27=4,1,G27+(I29-I27))</f>
        <v>1</v>
      </c>
      <c r="H29" s="8">
        <f t="shared" si="0"/>
        <v>5</v>
      </c>
      <c r="I29" s="8">
        <f>H29+1</f>
        <v>6</v>
      </c>
      <c r="J29" s="8">
        <f t="shared" si="1"/>
        <v>45</v>
      </c>
      <c r="K29" s="8">
        <f>J29+(D29*1)</f>
        <v>60</v>
      </c>
      <c r="L29" s="8" t="str">
        <f>CONCATENATE($E$18," Km/h")</f>
        <v>15 Km/h</v>
      </c>
      <c r="M29" s="8">
        <f>F30</f>
        <v>30</v>
      </c>
      <c r="N29" s="8">
        <f>H29</f>
        <v>5</v>
      </c>
      <c r="O29" s="8">
        <f>I29</f>
        <v>6</v>
      </c>
      <c r="P29" s="10"/>
      <c r="Q29" s="8">
        <f>J29</f>
        <v>45</v>
      </c>
      <c r="R29" s="8">
        <f>IF(K29&lt;$S$21,K29,NA())</f>
        <v>60</v>
      </c>
      <c r="S29" s="8" t="e">
        <f>IF(K29&gt;=$S$21,IF(K29&lt;$T$21,K29,NA()),NA())</f>
        <v>#N/A</v>
      </c>
      <c r="T29" s="8" t="e">
        <f>IF(K29&gt;=$T$21,K29,NA())</f>
        <v>#N/A</v>
      </c>
    </row>
    <row r="30" spans="2:20" ht="14.25" x14ac:dyDescent="0.2">
      <c r="C30" s="8" t="s">
        <v>25</v>
      </c>
      <c r="D30" s="8">
        <v>0</v>
      </c>
      <c r="E30" s="9" t="s">
        <v>26</v>
      </c>
      <c r="F30" s="8">
        <f>IF(G29&lt;4,30,60)</f>
        <v>30</v>
      </c>
      <c r="G30" s="9" t="s">
        <v>26</v>
      </c>
      <c r="H30" s="8">
        <f t="shared" si="0"/>
        <v>6</v>
      </c>
      <c r="I30" s="8">
        <f>H30+(F30/60)</f>
        <v>6.5</v>
      </c>
      <c r="J30" s="8">
        <f t="shared" si="1"/>
        <v>60</v>
      </c>
      <c r="K30" s="8">
        <f>J30</f>
        <v>60</v>
      </c>
      <c r="L30" s="8"/>
      <c r="M30" s="8"/>
      <c r="N30" s="8"/>
      <c r="O30" s="8"/>
      <c r="P30" s="10"/>
      <c r="Q30" s="8"/>
      <c r="R30" s="8"/>
      <c r="S30" s="8"/>
      <c r="T30" s="8"/>
    </row>
    <row r="31" spans="2:20" ht="14.25" x14ac:dyDescent="0.2">
      <c r="B31" s="1" t="s">
        <v>5</v>
      </c>
      <c r="C31" s="8" t="s">
        <v>16</v>
      </c>
      <c r="D31" s="8">
        <f>D29</f>
        <v>15</v>
      </c>
      <c r="E31" s="8" t="str">
        <f>IF($E$18=30,"Distance", "Time")</f>
        <v>Time</v>
      </c>
      <c r="F31" s="9" t="s">
        <v>29</v>
      </c>
      <c r="G31" s="9">
        <f>IF(G29=4,1,G29+(I31-I29))</f>
        <v>2.5</v>
      </c>
      <c r="H31" s="8">
        <f t="shared" si="0"/>
        <v>6.5</v>
      </c>
      <c r="I31" s="8">
        <f>H31+1</f>
        <v>7.5</v>
      </c>
      <c r="J31" s="8">
        <f t="shared" si="1"/>
        <v>60</v>
      </c>
      <c r="K31" s="8">
        <f>J31+(D31*1)</f>
        <v>75</v>
      </c>
      <c r="L31" s="8" t="str">
        <f>CONCATENATE($E$18," Km/h")</f>
        <v>15 Km/h</v>
      </c>
      <c r="M31" s="8">
        <f>F32</f>
        <v>30</v>
      </c>
      <c r="N31" s="8">
        <f>H31</f>
        <v>6.5</v>
      </c>
      <c r="O31" s="8">
        <f>I31</f>
        <v>7.5</v>
      </c>
      <c r="P31" s="10"/>
      <c r="Q31" s="8">
        <f>J31</f>
        <v>60</v>
      </c>
      <c r="R31" s="8" t="e">
        <f>IF(K31&lt;$S$21,K31,NA())</f>
        <v>#N/A</v>
      </c>
      <c r="S31" s="8">
        <f>IF(K31&gt;=$S$21,IF(K31&lt;$T$21,K31,NA()),NA())</f>
        <v>75</v>
      </c>
      <c r="T31" s="8" t="e">
        <f>IF(K31&gt;=$T$21,K31,NA())</f>
        <v>#N/A</v>
      </c>
    </row>
    <row r="32" spans="2:20" ht="14.25" x14ac:dyDescent="0.2">
      <c r="C32" s="8" t="s">
        <v>25</v>
      </c>
      <c r="D32" s="8">
        <v>0</v>
      </c>
      <c r="E32" s="9" t="s">
        <v>26</v>
      </c>
      <c r="F32" s="8">
        <f>IF(G31&lt;4,30,60)</f>
        <v>30</v>
      </c>
      <c r="G32" s="9" t="s">
        <v>26</v>
      </c>
      <c r="H32" s="8">
        <f t="shared" si="0"/>
        <v>7.5</v>
      </c>
      <c r="I32" s="8">
        <f>H32+(F32/60)</f>
        <v>8</v>
      </c>
      <c r="J32" s="8">
        <f t="shared" si="1"/>
        <v>75</v>
      </c>
      <c r="K32" s="8">
        <f>J32</f>
        <v>75</v>
      </c>
      <c r="L32" s="8"/>
      <c r="M32" s="8"/>
      <c r="N32" s="8"/>
      <c r="O32" s="8"/>
      <c r="P32" s="10"/>
      <c r="Q32" s="8"/>
      <c r="R32" s="8"/>
      <c r="S32" s="8"/>
      <c r="T32" s="8"/>
    </row>
    <row r="33" spans="2:20" ht="14.25" x14ac:dyDescent="0.2">
      <c r="B33" s="1" t="s">
        <v>6</v>
      </c>
      <c r="C33" s="8" t="s">
        <v>16</v>
      </c>
      <c r="D33" s="8">
        <f>D31</f>
        <v>15</v>
      </c>
      <c r="E33" s="8" t="str">
        <f>IF($E$18=30,"Distance", "Time")</f>
        <v>Time</v>
      </c>
      <c r="F33" s="9" t="s">
        <v>29</v>
      </c>
      <c r="G33" s="9">
        <f>IF(G31=4,1,G31+(I33-I31))</f>
        <v>4</v>
      </c>
      <c r="H33" s="8">
        <f t="shared" si="0"/>
        <v>8</v>
      </c>
      <c r="I33" s="8">
        <f>H33+1</f>
        <v>9</v>
      </c>
      <c r="J33" s="8">
        <f t="shared" si="1"/>
        <v>75</v>
      </c>
      <c r="K33" s="8">
        <f>J33+(D33*1)</f>
        <v>90</v>
      </c>
      <c r="L33" s="8" t="str">
        <f>CONCATENATE($E$18," Km/h")</f>
        <v>15 Km/h</v>
      </c>
      <c r="M33" s="8" t="str">
        <f>CONCATENATE(F34," Mins")</f>
        <v>60 Mins</v>
      </c>
      <c r="N33" s="8">
        <f>H33</f>
        <v>8</v>
      </c>
      <c r="O33" s="8">
        <f>I33</f>
        <v>9</v>
      </c>
      <c r="P33" s="10"/>
      <c r="Q33" s="8">
        <f>J33</f>
        <v>75</v>
      </c>
      <c r="R33" s="8" t="e">
        <f>IF(K33&lt;$S$21,K33,NA())</f>
        <v>#N/A</v>
      </c>
      <c r="S33" s="8">
        <f>IF(K33&gt;=$S$21,IF(K33&lt;$T$21,K33,NA()),NA())</f>
        <v>90</v>
      </c>
      <c r="T33" s="8" t="e">
        <f>IF(K33&gt;=$T$21,K33,NA())</f>
        <v>#N/A</v>
      </c>
    </row>
    <row r="34" spans="2:20" ht="14.25" x14ac:dyDescent="0.2">
      <c r="C34" s="8" t="s">
        <v>25</v>
      </c>
      <c r="D34" s="8">
        <v>0</v>
      </c>
      <c r="E34" s="9" t="s">
        <v>26</v>
      </c>
      <c r="F34" s="8">
        <f>IF(G33&lt;4,30,60)</f>
        <v>60</v>
      </c>
      <c r="G34" s="9" t="s">
        <v>26</v>
      </c>
      <c r="H34" s="8">
        <f t="shared" si="0"/>
        <v>9</v>
      </c>
      <c r="I34" s="8">
        <f>H34+(F34/60)</f>
        <v>10</v>
      </c>
      <c r="J34" s="8">
        <f t="shared" si="1"/>
        <v>90</v>
      </c>
      <c r="K34" s="8">
        <f>J34</f>
        <v>90</v>
      </c>
      <c r="L34" s="8"/>
      <c r="M34" s="8"/>
      <c r="N34" s="8"/>
      <c r="O34" s="8"/>
      <c r="P34" s="10"/>
      <c r="Q34" s="8"/>
      <c r="R34" s="8"/>
      <c r="S34" s="8"/>
      <c r="T34" s="8"/>
    </row>
    <row r="35" spans="2:20" ht="14.25" x14ac:dyDescent="0.2">
      <c r="B35" s="1" t="s">
        <v>7</v>
      </c>
      <c r="C35" s="8" t="s">
        <v>16</v>
      </c>
      <c r="D35" s="8">
        <f>D33</f>
        <v>15</v>
      </c>
      <c r="E35" s="8" t="str">
        <f>IF($E$18=30,"Distance", "Time")</f>
        <v>Time</v>
      </c>
      <c r="F35" s="9" t="s">
        <v>29</v>
      </c>
      <c r="G35" s="9">
        <f>IF(G33=4,1,G33+(I35-I33))</f>
        <v>1</v>
      </c>
      <c r="H35" s="8">
        <f t="shared" si="0"/>
        <v>10</v>
      </c>
      <c r="I35" s="8">
        <f>H35+1</f>
        <v>11</v>
      </c>
      <c r="J35" s="8">
        <f t="shared" si="1"/>
        <v>90</v>
      </c>
      <c r="K35" s="8">
        <f>J35+(D35*1)</f>
        <v>105</v>
      </c>
      <c r="L35" s="8" t="str">
        <f>CONCATENATE($E$18," Km/h")</f>
        <v>15 Km/h</v>
      </c>
      <c r="M35" s="8">
        <f>F36</f>
        <v>30</v>
      </c>
      <c r="N35" s="8">
        <f>H35</f>
        <v>10</v>
      </c>
      <c r="O35" s="8">
        <f>I35</f>
        <v>11</v>
      </c>
      <c r="P35" s="10"/>
      <c r="Q35" s="8">
        <f>J35</f>
        <v>90</v>
      </c>
      <c r="R35" s="8" t="e">
        <f>IF(K35&lt;$S$21,K35,NA())</f>
        <v>#N/A</v>
      </c>
      <c r="S35" s="8">
        <f>IF(K35&gt;=$S$21,IF(K35&lt;$T$21,K35,NA()),NA())</f>
        <v>105</v>
      </c>
      <c r="T35" s="8" t="e">
        <f>IF(K35&gt;=$T$21,K35,NA())</f>
        <v>#N/A</v>
      </c>
    </row>
    <row r="36" spans="2:20" ht="14.25" x14ac:dyDescent="0.2">
      <c r="C36" s="8" t="s">
        <v>25</v>
      </c>
      <c r="D36" s="8">
        <v>0</v>
      </c>
      <c r="E36" s="9" t="s">
        <v>26</v>
      </c>
      <c r="F36" s="8">
        <f>IF(G35&lt;4,30,60)</f>
        <v>30</v>
      </c>
      <c r="G36" s="9" t="s">
        <v>26</v>
      </c>
      <c r="H36" s="8">
        <f t="shared" si="0"/>
        <v>11</v>
      </c>
      <c r="I36" s="8">
        <f>H36+(F36/60)</f>
        <v>11.5</v>
      </c>
      <c r="J36" s="8">
        <f t="shared" si="1"/>
        <v>105</v>
      </c>
      <c r="K36" s="8">
        <f>J36</f>
        <v>105</v>
      </c>
      <c r="L36" s="8"/>
      <c r="M36" s="8"/>
      <c r="N36" s="8"/>
      <c r="O36" s="8"/>
      <c r="P36" s="10"/>
      <c r="Q36" s="8"/>
      <c r="R36" s="8"/>
      <c r="S36" s="8"/>
      <c r="T36" s="8"/>
    </row>
    <row r="37" spans="2:20" ht="14.25" x14ac:dyDescent="0.2">
      <c r="B37" s="1" t="s">
        <v>8</v>
      </c>
      <c r="C37" s="8" t="s">
        <v>16</v>
      </c>
      <c r="D37" s="8">
        <f>D35</f>
        <v>15</v>
      </c>
      <c r="E37" s="8" t="str">
        <f>IF($E$18=30,"Distance", "Time")</f>
        <v>Time</v>
      </c>
      <c r="F37" s="9" t="s">
        <v>29</v>
      </c>
      <c r="G37" s="9">
        <f>IF(G35=4,1,G35+(I37-I35))</f>
        <v>2.5</v>
      </c>
      <c r="H37" s="8">
        <f t="shared" si="0"/>
        <v>11.5</v>
      </c>
      <c r="I37" s="8">
        <f>H37+1</f>
        <v>12.5</v>
      </c>
      <c r="J37" s="8">
        <f t="shared" si="1"/>
        <v>105</v>
      </c>
      <c r="K37" s="8">
        <f>J37+(D37*1)</f>
        <v>120</v>
      </c>
      <c r="L37" s="8" t="str">
        <f>CONCATENATE($E$18," Km/h")</f>
        <v>15 Km/h</v>
      </c>
      <c r="M37" s="8">
        <f>F38</f>
        <v>30</v>
      </c>
      <c r="N37" s="8">
        <f>H37</f>
        <v>11.5</v>
      </c>
      <c r="O37" s="8">
        <f>I37</f>
        <v>12.5</v>
      </c>
      <c r="P37" s="10"/>
      <c r="Q37" s="8">
        <f>J37</f>
        <v>105</v>
      </c>
      <c r="R37" s="8" t="e">
        <f>IF(K37&lt;$S$21,K37,NA())</f>
        <v>#N/A</v>
      </c>
      <c r="S37" s="8">
        <f>IF(K37&gt;=$S$21,IF(K37&lt;$T$21,K37,NA()),NA())</f>
        <v>120</v>
      </c>
      <c r="T37" s="8" t="e">
        <f>IF(K37&gt;=$T$21,K37,NA())</f>
        <v>#N/A</v>
      </c>
    </row>
    <row r="38" spans="2:20" ht="14.25" x14ac:dyDescent="0.2">
      <c r="C38" s="8" t="s">
        <v>25</v>
      </c>
      <c r="D38" s="8">
        <v>0</v>
      </c>
      <c r="E38" s="9" t="s">
        <v>26</v>
      </c>
      <c r="F38" s="8">
        <f>IF(G37&lt;4,30,60)</f>
        <v>30</v>
      </c>
      <c r="G38" s="9" t="s">
        <v>26</v>
      </c>
      <c r="H38" s="8">
        <f t="shared" si="0"/>
        <v>12.5</v>
      </c>
      <c r="I38" s="8">
        <f>H38+(F38/60)</f>
        <v>13</v>
      </c>
      <c r="J38" s="8">
        <f t="shared" si="1"/>
        <v>120</v>
      </c>
      <c r="K38" s="8">
        <f>J38</f>
        <v>120</v>
      </c>
      <c r="L38" s="8"/>
      <c r="M38" s="8"/>
      <c r="N38" s="8"/>
      <c r="O38" s="8"/>
      <c r="P38" s="10"/>
      <c r="Q38" s="10"/>
      <c r="R38" s="10"/>
      <c r="S38" s="8"/>
      <c r="T38" s="8"/>
    </row>
    <row r="39" spans="2:20" ht="14.25" x14ac:dyDescent="0.2">
      <c r="B39" s="1" t="s">
        <v>9</v>
      </c>
      <c r="C39" s="8" t="s">
        <v>16</v>
      </c>
      <c r="D39" s="8">
        <f>D37</f>
        <v>15</v>
      </c>
      <c r="E39" s="8" t="str">
        <f>IF($E$18=30,"Distance", "Time")</f>
        <v>Time</v>
      </c>
      <c r="F39" s="9" t="s">
        <v>29</v>
      </c>
      <c r="G39" s="9">
        <f>IF(G37=4,1,G37+(I39-I37))</f>
        <v>4</v>
      </c>
      <c r="H39" s="8">
        <f t="shared" si="0"/>
        <v>13</v>
      </c>
      <c r="I39" s="8">
        <f>H39+1</f>
        <v>14</v>
      </c>
      <c r="J39" s="8">
        <f t="shared" si="1"/>
        <v>120</v>
      </c>
      <c r="K39" s="8">
        <f>J39+(D39*1)</f>
        <v>135</v>
      </c>
      <c r="L39" s="8" t="str">
        <f>CONCATENATE($E$18," Km/h")</f>
        <v>15 Km/h</v>
      </c>
      <c r="M39" s="8" t="str">
        <f>CONCATENATE(F40," Mins")</f>
        <v>60 Mins</v>
      </c>
      <c r="N39" s="8">
        <f>H39</f>
        <v>13</v>
      </c>
      <c r="O39" s="8">
        <f>I39</f>
        <v>14</v>
      </c>
      <c r="P39" s="10"/>
      <c r="Q39" s="8">
        <f>J39</f>
        <v>120</v>
      </c>
      <c r="R39" s="8" t="e">
        <f>IF(K39&lt;$S$21,K39,NA())</f>
        <v>#N/A</v>
      </c>
      <c r="S39" s="8" t="e">
        <f>IF(K39&gt;=$S$21,IF(K39&lt;$T$21,K39,NA()),NA())</f>
        <v>#N/A</v>
      </c>
      <c r="T39" s="8">
        <f>IF(K39&gt;=$T$21,K39,NA())</f>
        <v>135</v>
      </c>
    </row>
    <row r="40" spans="2:20" ht="14.25" x14ac:dyDescent="0.2">
      <c r="C40" s="8" t="s">
        <v>25</v>
      </c>
      <c r="D40" s="8">
        <v>0</v>
      </c>
      <c r="E40" s="9" t="s">
        <v>26</v>
      </c>
      <c r="F40" s="8">
        <f>IF(G39&lt;4,30,60)</f>
        <v>60</v>
      </c>
      <c r="G40" s="9" t="s">
        <v>26</v>
      </c>
      <c r="H40" s="8">
        <f t="shared" si="0"/>
        <v>14</v>
      </c>
      <c r="I40" s="8">
        <f>H40+(F40/60)</f>
        <v>15</v>
      </c>
      <c r="J40" s="8">
        <f t="shared" si="1"/>
        <v>135</v>
      </c>
      <c r="K40" s="8">
        <f>J40</f>
        <v>135</v>
      </c>
      <c r="L40" s="10"/>
      <c r="M40" s="10"/>
      <c r="N40" s="10"/>
      <c r="O40" s="10"/>
      <c r="P40" s="10"/>
      <c r="Q40" s="10"/>
      <c r="R40" s="10"/>
      <c r="S40" s="8"/>
      <c r="T40" s="8"/>
    </row>
    <row r="41" spans="2:20" ht="14.25" x14ac:dyDescent="0.2">
      <c r="B41" s="1" t="s">
        <v>10</v>
      </c>
      <c r="C41" s="8" t="s">
        <v>16</v>
      </c>
      <c r="D41" s="8">
        <f>D39</f>
        <v>15</v>
      </c>
      <c r="E41" s="8" t="str">
        <f>IF($E$18=30,"Distance", "Time")</f>
        <v>Time</v>
      </c>
      <c r="F41" s="9" t="s">
        <v>29</v>
      </c>
      <c r="G41" s="9">
        <f>IF(G39=4,1,G39+(I41-I39))</f>
        <v>1</v>
      </c>
      <c r="H41" s="8">
        <f t="shared" si="0"/>
        <v>15</v>
      </c>
      <c r="I41" s="8">
        <f>H41+1</f>
        <v>16</v>
      </c>
      <c r="J41" s="8">
        <f t="shared" si="1"/>
        <v>135</v>
      </c>
      <c r="K41" s="8">
        <f>J41+(D41*1)</f>
        <v>150</v>
      </c>
      <c r="L41" s="8" t="str">
        <f>CONCATENATE($E$18," Km/h")</f>
        <v>15 Km/h</v>
      </c>
      <c r="M41" s="8">
        <f>F42</f>
        <v>30</v>
      </c>
      <c r="N41" s="8">
        <f>H41</f>
        <v>15</v>
      </c>
      <c r="O41" s="8">
        <f>I41</f>
        <v>16</v>
      </c>
      <c r="P41" s="10"/>
      <c r="Q41" s="8">
        <f>J41</f>
        <v>135</v>
      </c>
      <c r="R41" s="8" t="e">
        <f>IF(K41&lt;$S$21,K41,NA())</f>
        <v>#N/A</v>
      </c>
      <c r="S41" s="8" t="e">
        <f>IF(K41&gt;=$S$21,IF(K41&lt;$T$21,K41,NA()),NA())</f>
        <v>#N/A</v>
      </c>
      <c r="T41" s="8">
        <f>IF(K41&gt;=$T$21,K41,NA())</f>
        <v>150</v>
      </c>
    </row>
    <row r="42" spans="2:20" ht="14.25" x14ac:dyDescent="0.2">
      <c r="C42" s="8" t="s">
        <v>25</v>
      </c>
      <c r="D42" s="8">
        <v>0</v>
      </c>
      <c r="E42" s="9" t="s">
        <v>26</v>
      </c>
      <c r="F42" s="8">
        <f>IF(G41&lt;4,30,60)</f>
        <v>30</v>
      </c>
      <c r="G42" s="9" t="s">
        <v>26</v>
      </c>
      <c r="H42" s="8">
        <f t="shared" si="0"/>
        <v>16</v>
      </c>
      <c r="I42" s="8">
        <f>H42+(F42/60)</f>
        <v>16.5</v>
      </c>
      <c r="J42" s="8">
        <f t="shared" si="1"/>
        <v>150</v>
      </c>
      <c r="K42" s="8">
        <f>J42</f>
        <v>150</v>
      </c>
      <c r="L42" s="10"/>
      <c r="M42" s="10"/>
      <c r="N42" s="10"/>
      <c r="O42" s="10"/>
      <c r="P42" s="10"/>
      <c r="Q42" s="10"/>
      <c r="R42" s="10"/>
      <c r="S42" s="8"/>
      <c r="T42" s="8"/>
    </row>
    <row r="43" spans="2:20" ht="14.25" x14ac:dyDescent="0.2">
      <c r="B43" s="1" t="s">
        <v>11</v>
      </c>
      <c r="C43" s="8" t="s">
        <v>16</v>
      </c>
      <c r="D43" s="8">
        <f>D41</f>
        <v>15</v>
      </c>
      <c r="E43" s="8" t="str">
        <f>IF($E$18=30,"Distance", "Time")</f>
        <v>Time</v>
      </c>
      <c r="F43" s="9" t="s">
        <v>29</v>
      </c>
      <c r="G43" s="9">
        <f>IF(G41=4,1,G41+(I43-I41))</f>
        <v>2.5</v>
      </c>
      <c r="H43" s="8">
        <f t="shared" si="0"/>
        <v>16.5</v>
      </c>
      <c r="I43" s="8">
        <f>H43+1</f>
        <v>17.5</v>
      </c>
      <c r="J43" s="8">
        <f t="shared" si="1"/>
        <v>150</v>
      </c>
      <c r="K43" s="8">
        <f>J43+(D43*1)</f>
        <v>165</v>
      </c>
      <c r="L43" s="8" t="str">
        <f>CONCATENATE($E$18," Km/h")</f>
        <v>15 Km/h</v>
      </c>
      <c r="M43" s="8">
        <f>F44</f>
        <v>30</v>
      </c>
      <c r="N43" s="8">
        <f>H43</f>
        <v>16.5</v>
      </c>
      <c r="O43" s="8">
        <f>I43</f>
        <v>17.5</v>
      </c>
      <c r="P43" s="10"/>
      <c r="Q43" s="8">
        <f>J43</f>
        <v>150</v>
      </c>
      <c r="R43" s="8" t="e">
        <f>IF(K43&lt;$S$21,K43,NA())</f>
        <v>#N/A</v>
      </c>
      <c r="S43" s="8" t="e">
        <f>IF(K43&gt;=$S$21,IF(K43&lt;$T$21,K43,NA()),NA())</f>
        <v>#N/A</v>
      </c>
      <c r="T43" s="8">
        <f>IF(K43&gt;=$T$21,K43,NA())</f>
        <v>165</v>
      </c>
    </row>
    <row r="44" spans="2:20" ht="14.25" x14ac:dyDescent="0.2">
      <c r="C44" s="8" t="s">
        <v>25</v>
      </c>
      <c r="D44" s="8">
        <v>0</v>
      </c>
      <c r="E44" s="9" t="s">
        <v>26</v>
      </c>
      <c r="F44" s="8">
        <f>IF(G43&lt;4,30,60)</f>
        <v>30</v>
      </c>
      <c r="G44" s="9" t="s">
        <v>26</v>
      </c>
      <c r="H44" s="8">
        <f t="shared" si="0"/>
        <v>17.5</v>
      </c>
      <c r="I44" s="8">
        <f>H44+(F44/60)</f>
        <v>18</v>
      </c>
      <c r="J44" s="8">
        <f t="shared" si="1"/>
        <v>165</v>
      </c>
      <c r="K44" s="8">
        <f>J44</f>
        <v>165</v>
      </c>
      <c r="L44" s="10"/>
      <c r="M44" s="10"/>
      <c r="N44" s="10"/>
      <c r="O44" s="10"/>
      <c r="P44" s="10"/>
      <c r="Q44" s="10"/>
      <c r="R44" s="10"/>
      <c r="S44" s="8"/>
      <c r="T44" s="8"/>
    </row>
    <row r="45" spans="2:20" ht="14.25" x14ac:dyDescent="0.2">
      <c r="B45" s="1" t="s">
        <v>12</v>
      </c>
      <c r="C45" s="8" t="s">
        <v>16</v>
      </c>
      <c r="D45" s="8">
        <f>D43</f>
        <v>15</v>
      </c>
      <c r="E45" s="8" t="str">
        <f>IF($E$18=30,"Distance", "Time")</f>
        <v>Time</v>
      </c>
      <c r="F45" s="9" t="s">
        <v>29</v>
      </c>
      <c r="G45" s="9">
        <f>IF(G43=4,1,G43+(I45-I43))</f>
        <v>4</v>
      </c>
      <c r="H45" s="8">
        <f t="shared" si="0"/>
        <v>18</v>
      </c>
      <c r="I45" s="8">
        <f>H45+1</f>
        <v>19</v>
      </c>
      <c r="J45" s="8">
        <f t="shared" si="1"/>
        <v>165</v>
      </c>
      <c r="K45" s="8">
        <f>J45+(D45*1)</f>
        <v>180</v>
      </c>
      <c r="L45" s="8" t="str">
        <f>CONCATENATE($E$18," Km/h")</f>
        <v>15 Km/h</v>
      </c>
      <c r="M45" s="8" t="str">
        <f>CONCATENATE(F46," Mins")</f>
        <v xml:space="preserve"> Mins</v>
      </c>
      <c r="N45" s="8">
        <f>H45</f>
        <v>18</v>
      </c>
      <c r="O45" s="8">
        <f>I45</f>
        <v>19</v>
      </c>
      <c r="P45" s="10"/>
      <c r="Q45" s="8">
        <f>J45</f>
        <v>165</v>
      </c>
      <c r="R45" s="8" t="e">
        <f>IF(K45&lt;$S$21,K45,NA())</f>
        <v>#N/A</v>
      </c>
      <c r="S45" s="8" t="e">
        <f>IF(K45&gt;=$S$21,IF(K45&lt;$T$21,K45,NA()),NA())</f>
        <v>#N/A</v>
      </c>
      <c r="T45" s="8">
        <f>IF(K45&gt;=$T$21,K45,NA())</f>
        <v>180</v>
      </c>
    </row>
    <row r="46" spans="2:20" ht="14.25" x14ac:dyDescent="0.2">
      <c r="C46" s="2"/>
      <c r="D46" s="2"/>
      <c r="E46" s="3"/>
      <c r="F46" s="2"/>
      <c r="G46" s="3"/>
      <c r="H46" s="2"/>
      <c r="I46" s="2"/>
      <c r="J46" s="2"/>
      <c r="K46" s="2"/>
    </row>
    <row r="47" spans="2:20" ht="14.25" x14ac:dyDescent="0.2">
      <c r="C47" s="2"/>
      <c r="D47" s="2"/>
      <c r="E47" s="2"/>
      <c r="F47" s="3"/>
      <c r="G47" s="3"/>
      <c r="H47" s="2"/>
      <c r="I47" s="2"/>
      <c r="J47" s="2"/>
      <c r="K47" s="2"/>
      <c r="M47" s="2"/>
      <c r="N47" s="2"/>
      <c r="O47" s="2"/>
      <c r="Q47" s="2"/>
      <c r="R47" s="2"/>
    </row>
  </sheetData>
  <sheetProtection password="C27A" sheet="1" objects="1" scenarios="1" selectLockedCells="1" selectUnlockedCells="1"/>
  <mergeCells count="1">
    <mergeCell ref="N22:O22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Dashboard</vt:lpstr>
      <vt:lpstr>Calculation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 Shaw</dc:creator>
  <cp:lastModifiedBy>Ben</cp:lastModifiedBy>
  <dcterms:created xsi:type="dcterms:W3CDTF">2014-11-06T01:13:59Z</dcterms:created>
  <dcterms:modified xsi:type="dcterms:W3CDTF">2016-01-31T11:37:23Z</dcterms:modified>
</cp:coreProperties>
</file>